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0500" yWindow="200" windowWidth="27500" windowHeight="30300" tabRatio="500"/>
  </bookViews>
  <sheets>
    <sheet name="Sheet1" sheetId="1" r:id="rId1"/>
    <sheet name="meas.noise" sheetId="3" r:id="rId2"/>
    <sheet name="meas.noise (2)" sheetId="9" r:id="rId3"/>
    <sheet name="v.SSA1" sheetId="4" r:id="rId4"/>
    <sheet name="v.SSA" sheetId="5" r:id="rId5"/>
    <sheet name="uncert-Bap.v.Batn" sheetId="6" r:id="rId6"/>
    <sheet name="uncert-Bap.v.SSA" sheetId="7" r:id="rId7"/>
  </sheets>
  <definedNames>
    <definedName name="dK1_" localSheetId="4">Sheet1!#REF!</definedName>
    <definedName name="dK1_">Sheet1!#REF!</definedName>
    <definedName name="dK2_" localSheetId="4">Sheet1!#REF!</definedName>
    <definedName name="dK2_">Sheet1!#REF!</definedName>
    <definedName name="K1_" localSheetId="4">Sheet1!#REF!</definedName>
    <definedName name="K1_">Sheet1!#REF!</definedName>
    <definedName name="K2_" localSheetId="4">Sheet1!#REF!</definedName>
    <definedName name="K2_">Sheet1!#REF!</definedName>
  </definedName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5" l="1"/>
  <c r="D16" i="5"/>
  <c r="C16" i="5"/>
  <c r="B16" i="5"/>
  <c r="B41" i="5"/>
  <c r="C41" i="5"/>
  <c r="D41" i="5"/>
  <c r="E41" i="5"/>
  <c r="F41" i="5"/>
  <c r="G41" i="5"/>
  <c r="H41" i="5"/>
  <c r="B42" i="5"/>
  <c r="C42" i="5"/>
  <c r="D42" i="5"/>
  <c r="E42" i="5"/>
  <c r="F42" i="5"/>
  <c r="G42" i="5"/>
  <c r="H42" i="5"/>
  <c r="B43" i="5"/>
  <c r="C43" i="5"/>
  <c r="D43" i="5"/>
  <c r="E43" i="5"/>
  <c r="F43" i="5"/>
  <c r="G43" i="5"/>
  <c r="H43" i="5"/>
  <c r="B44" i="5"/>
  <c r="C44" i="5"/>
  <c r="D44" i="5"/>
  <c r="E44" i="5"/>
  <c r="F44" i="5"/>
  <c r="G44" i="5"/>
  <c r="H44" i="5"/>
  <c r="B45" i="5"/>
  <c r="C45" i="5"/>
  <c r="D45" i="5"/>
  <c r="E45" i="5"/>
  <c r="F45" i="5"/>
  <c r="G45" i="5"/>
  <c r="H45" i="5"/>
  <c r="B46" i="5"/>
  <c r="C46" i="5"/>
  <c r="D46" i="5"/>
  <c r="E46" i="5"/>
  <c r="F46" i="5"/>
  <c r="G46" i="5"/>
  <c r="H46" i="5"/>
  <c r="B47" i="5"/>
  <c r="C47" i="5"/>
  <c r="D47" i="5"/>
  <c r="E47" i="5"/>
  <c r="F47" i="5"/>
  <c r="G47" i="5"/>
  <c r="H47" i="5"/>
  <c r="B48" i="5"/>
  <c r="C48" i="5"/>
  <c r="D48" i="5"/>
  <c r="E48" i="5"/>
  <c r="F48" i="5"/>
  <c r="G48" i="5"/>
  <c r="H48" i="5"/>
  <c r="B49" i="5"/>
  <c r="C49" i="5"/>
  <c r="D49" i="5"/>
  <c r="E49" i="5"/>
  <c r="F49" i="5"/>
  <c r="G49" i="5"/>
  <c r="H49" i="5"/>
  <c r="B50" i="5"/>
  <c r="C50" i="5"/>
  <c r="D50" i="5"/>
  <c r="E50" i="5"/>
  <c r="F50" i="5"/>
  <c r="G50" i="5"/>
  <c r="H50" i="5"/>
  <c r="C40" i="5"/>
  <c r="D40" i="5"/>
  <c r="E40" i="5"/>
  <c r="F40" i="5"/>
  <c r="G40" i="5"/>
  <c r="H40" i="5"/>
  <c r="B40" i="5"/>
  <c r="H9" i="5"/>
  <c r="H13" i="5"/>
  <c r="G9" i="5"/>
  <c r="G13" i="5"/>
  <c r="F9" i="5"/>
  <c r="F13" i="5"/>
  <c r="E9" i="5"/>
  <c r="E13" i="5"/>
  <c r="D9" i="5"/>
  <c r="D13" i="5"/>
  <c r="C9" i="5"/>
  <c r="C13" i="5"/>
  <c r="B9" i="5"/>
  <c r="B13" i="5"/>
  <c r="H38" i="5"/>
  <c r="H39" i="5"/>
  <c r="G38" i="5"/>
  <c r="G39" i="5"/>
  <c r="F38" i="5"/>
  <c r="F39" i="5"/>
  <c r="E39" i="5"/>
  <c r="D39" i="5"/>
  <c r="C39" i="5"/>
  <c r="B39" i="5"/>
  <c r="E38" i="5"/>
  <c r="D38" i="5"/>
  <c r="C38" i="5"/>
  <c r="B38" i="5"/>
  <c r="H36" i="5"/>
  <c r="G36" i="5"/>
  <c r="F36" i="5"/>
  <c r="E36" i="5"/>
  <c r="D36" i="5"/>
  <c r="C36" i="5"/>
  <c r="B36" i="5"/>
  <c r="H32" i="5"/>
  <c r="G32" i="5"/>
  <c r="F32" i="5"/>
  <c r="E32" i="5"/>
  <c r="D32" i="5"/>
  <c r="C32" i="5"/>
  <c r="B32" i="5"/>
  <c r="G15" i="5"/>
  <c r="G16" i="5"/>
  <c r="H15" i="5"/>
  <c r="H16" i="5"/>
  <c r="F15" i="5"/>
  <c r="F16" i="5"/>
  <c r="C15" i="5"/>
  <c r="D15" i="5"/>
  <c r="E15" i="5"/>
  <c r="B15" i="5"/>
  <c r="B18" i="5"/>
  <c r="C18" i="5"/>
  <c r="D18" i="5"/>
  <c r="E18" i="5"/>
  <c r="F18" i="5"/>
  <c r="G18" i="5"/>
  <c r="H18" i="5"/>
  <c r="B19" i="5"/>
  <c r="C19" i="5"/>
  <c r="D19" i="5"/>
  <c r="E19" i="5"/>
  <c r="F19" i="5"/>
  <c r="G19" i="5"/>
  <c r="H19" i="5"/>
  <c r="B20" i="5"/>
  <c r="C20" i="5"/>
  <c r="D20" i="5"/>
  <c r="E20" i="5"/>
  <c r="F20" i="5"/>
  <c r="G20" i="5"/>
  <c r="H20" i="5"/>
  <c r="B21" i="5"/>
  <c r="C21" i="5"/>
  <c r="D21" i="5"/>
  <c r="E21" i="5"/>
  <c r="F21" i="5"/>
  <c r="G21" i="5"/>
  <c r="H21" i="5"/>
  <c r="B22" i="5"/>
  <c r="C22" i="5"/>
  <c r="D22" i="5"/>
  <c r="E22" i="5"/>
  <c r="F22" i="5"/>
  <c r="G22" i="5"/>
  <c r="H22" i="5"/>
  <c r="B23" i="5"/>
  <c r="C23" i="5"/>
  <c r="D23" i="5"/>
  <c r="E23" i="5"/>
  <c r="F23" i="5"/>
  <c r="G23" i="5"/>
  <c r="H23" i="5"/>
  <c r="B24" i="5"/>
  <c r="C24" i="5"/>
  <c r="D24" i="5"/>
  <c r="E24" i="5"/>
  <c r="F24" i="5"/>
  <c r="G24" i="5"/>
  <c r="H24" i="5"/>
  <c r="B25" i="5"/>
  <c r="C25" i="5"/>
  <c r="D25" i="5"/>
  <c r="E25" i="5"/>
  <c r="F25" i="5"/>
  <c r="G25" i="5"/>
  <c r="H25" i="5"/>
  <c r="B26" i="5"/>
  <c r="C26" i="5"/>
  <c r="D26" i="5"/>
  <c r="E26" i="5"/>
  <c r="F26" i="5"/>
  <c r="G26" i="5"/>
  <c r="H26" i="5"/>
  <c r="B27" i="5"/>
  <c r="C27" i="5"/>
  <c r="D27" i="5"/>
  <c r="E27" i="5"/>
  <c r="F27" i="5"/>
  <c r="G27" i="5"/>
  <c r="H27" i="5"/>
  <c r="C17" i="5"/>
  <c r="D17" i="5"/>
  <c r="E17" i="5"/>
  <c r="F17" i="5"/>
  <c r="G17" i="5"/>
  <c r="H17" i="5"/>
  <c r="B17" i="5"/>
  <c r="C15" i="4"/>
  <c r="D15" i="4"/>
  <c r="E15" i="4"/>
  <c r="F15" i="4"/>
  <c r="G15" i="4"/>
  <c r="H15" i="4"/>
  <c r="B15" i="4"/>
  <c r="C16" i="4"/>
  <c r="D16" i="4"/>
  <c r="E16" i="4"/>
  <c r="F16" i="4"/>
  <c r="G16" i="4"/>
  <c r="H16" i="4"/>
  <c r="B16" i="4"/>
  <c r="B9" i="4"/>
  <c r="B18" i="4"/>
  <c r="C18" i="4"/>
  <c r="D18" i="4"/>
  <c r="E18" i="4"/>
  <c r="F18" i="4"/>
  <c r="G18" i="4"/>
  <c r="H18" i="4"/>
  <c r="B19" i="4"/>
  <c r="C19" i="4"/>
  <c r="D19" i="4"/>
  <c r="E19" i="4"/>
  <c r="F19" i="4"/>
  <c r="G19" i="4"/>
  <c r="H19" i="4"/>
  <c r="B20" i="4"/>
  <c r="C20" i="4"/>
  <c r="D20" i="4"/>
  <c r="E20" i="4"/>
  <c r="F20" i="4"/>
  <c r="G20" i="4"/>
  <c r="H20" i="4"/>
  <c r="B21" i="4"/>
  <c r="C21" i="4"/>
  <c r="D21" i="4"/>
  <c r="E21" i="4"/>
  <c r="F21" i="4"/>
  <c r="G21" i="4"/>
  <c r="H21" i="4"/>
  <c r="B22" i="4"/>
  <c r="C22" i="4"/>
  <c r="D22" i="4"/>
  <c r="E22" i="4"/>
  <c r="F22" i="4"/>
  <c r="G22" i="4"/>
  <c r="H22" i="4"/>
  <c r="B23" i="4"/>
  <c r="C23" i="4"/>
  <c r="D23" i="4"/>
  <c r="E23" i="4"/>
  <c r="F23" i="4"/>
  <c r="G23" i="4"/>
  <c r="H23" i="4"/>
  <c r="B24" i="4"/>
  <c r="C24" i="4"/>
  <c r="D24" i="4"/>
  <c r="E24" i="4"/>
  <c r="F24" i="4"/>
  <c r="G24" i="4"/>
  <c r="H24" i="4"/>
  <c r="B25" i="4"/>
  <c r="C25" i="4"/>
  <c r="D25" i="4"/>
  <c r="E25" i="4"/>
  <c r="F25" i="4"/>
  <c r="G25" i="4"/>
  <c r="H25" i="4"/>
  <c r="B26" i="4"/>
  <c r="C26" i="4"/>
  <c r="D26" i="4"/>
  <c r="E26" i="4"/>
  <c r="F26" i="4"/>
  <c r="G26" i="4"/>
  <c r="H26" i="4"/>
  <c r="B27" i="4"/>
  <c r="C27" i="4"/>
  <c r="D27" i="4"/>
  <c r="E27" i="4"/>
  <c r="F27" i="4"/>
  <c r="G27" i="4"/>
  <c r="H27" i="4"/>
  <c r="C17" i="4"/>
  <c r="D17" i="4"/>
  <c r="E17" i="4"/>
  <c r="F17" i="4"/>
  <c r="G17" i="4"/>
  <c r="H17" i="4"/>
  <c r="B17" i="4"/>
  <c r="H13" i="4"/>
  <c r="G13" i="4"/>
  <c r="F13" i="4"/>
  <c r="E13" i="4"/>
  <c r="D13" i="4"/>
  <c r="C13" i="4"/>
  <c r="B13" i="4"/>
  <c r="B48" i="1"/>
  <c r="B59" i="1"/>
  <c r="C59" i="1"/>
  <c r="D59" i="1"/>
  <c r="E59" i="1"/>
  <c r="F59" i="1"/>
  <c r="G59" i="1"/>
  <c r="H59" i="1"/>
  <c r="B60" i="1"/>
  <c r="C60" i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D64" i="1"/>
  <c r="E64" i="1"/>
  <c r="F64" i="1"/>
  <c r="G64" i="1"/>
  <c r="H64" i="1"/>
  <c r="B65" i="1"/>
  <c r="C65" i="1"/>
  <c r="D65" i="1"/>
  <c r="E65" i="1"/>
  <c r="F65" i="1"/>
  <c r="G65" i="1"/>
  <c r="H65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D68" i="1"/>
  <c r="E68" i="1"/>
  <c r="F68" i="1"/>
  <c r="G68" i="1"/>
  <c r="H68" i="1"/>
  <c r="C58" i="1"/>
  <c r="D58" i="1"/>
  <c r="E58" i="1"/>
  <c r="F58" i="1"/>
  <c r="G58" i="1"/>
  <c r="H58" i="1"/>
  <c r="B58" i="1"/>
  <c r="H28" i="1"/>
  <c r="G28" i="1"/>
  <c r="L21" i="1"/>
  <c r="M21" i="1"/>
  <c r="K21" i="1"/>
  <c r="F28" i="1"/>
  <c r="E28" i="1"/>
  <c r="D28" i="1"/>
  <c r="C28" i="1"/>
  <c r="B28" i="1"/>
  <c r="H56" i="1"/>
  <c r="G56" i="1"/>
  <c r="F56" i="1"/>
  <c r="E56" i="1"/>
  <c r="D56" i="1"/>
  <c r="C56" i="1"/>
  <c r="B56" i="1"/>
  <c r="H54" i="1"/>
  <c r="G54" i="1"/>
  <c r="F54" i="1"/>
  <c r="E54" i="1"/>
  <c r="D54" i="1"/>
  <c r="C54" i="1"/>
  <c r="B54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C31" i="1"/>
  <c r="D31" i="1"/>
  <c r="E31" i="1"/>
  <c r="F31" i="1"/>
  <c r="G31" i="1"/>
  <c r="H31" i="1"/>
  <c r="B31" i="1"/>
  <c r="C27" i="1"/>
  <c r="B27" i="1"/>
  <c r="E27" i="1"/>
  <c r="F27" i="1"/>
  <c r="G27" i="1"/>
  <c r="H27" i="1"/>
  <c r="D27" i="1"/>
  <c r="M5" i="1"/>
  <c r="M4" i="1"/>
  <c r="L5" i="1"/>
  <c r="L4" i="1"/>
  <c r="N5" i="1"/>
  <c r="O5" i="1"/>
  <c r="M6" i="1"/>
  <c r="L6" i="1"/>
  <c r="N6" i="1"/>
  <c r="O6" i="1"/>
  <c r="M7" i="1"/>
  <c r="L7" i="1"/>
  <c r="N7" i="1"/>
  <c r="O7" i="1"/>
  <c r="M8" i="1"/>
  <c r="L8" i="1"/>
  <c r="N8" i="1"/>
  <c r="O8" i="1"/>
  <c r="M9" i="1"/>
  <c r="L9" i="1"/>
  <c r="N9" i="1"/>
  <c r="O9" i="1"/>
  <c r="M10" i="1"/>
  <c r="L10" i="1"/>
  <c r="N10" i="1"/>
  <c r="O10" i="1"/>
  <c r="M11" i="1"/>
  <c r="L11" i="1"/>
  <c r="N11" i="1"/>
  <c r="O11" i="1"/>
  <c r="M12" i="1"/>
  <c r="L12" i="1"/>
  <c r="N12" i="1"/>
  <c r="O12" i="1"/>
  <c r="M13" i="1"/>
  <c r="L13" i="1"/>
  <c r="N13" i="1"/>
  <c r="O13" i="1"/>
  <c r="M14" i="1"/>
  <c r="L14" i="1"/>
  <c r="N14" i="1"/>
  <c r="O14" i="1"/>
  <c r="M15" i="1"/>
  <c r="L15" i="1"/>
  <c r="N15" i="1"/>
  <c r="O15" i="1"/>
  <c r="M16" i="1"/>
  <c r="L16" i="1"/>
  <c r="N16" i="1"/>
  <c r="O16" i="1"/>
  <c r="M17" i="1"/>
  <c r="L17" i="1"/>
  <c r="N17" i="1"/>
  <c r="O17" i="1"/>
  <c r="M18" i="1"/>
  <c r="L18" i="1"/>
  <c r="N18" i="1"/>
  <c r="O18" i="1"/>
  <c r="M19" i="1"/>
  <c r="L19" i="1"/>
  <c r="N19" i="1"/>
  <c r="O19" i="1"/>
  <c r="M3" i="1"/>
  <c r="L3" i="1"/>
  <c r="N4" i="1"/>
  <c r="O4" i="1"/>
  <c r="H29" i="1"/>
  <c r="G29" i="1"/>
  <c r="F29" i="1"/>
  <c r="E29" i="1"/>
  <c r="D29" i="1"/>
  <c r="C29" i="1"/>
  <c r="B29" i="1"/>
  <c r="C7" i="1"/>
  <c r="D7" i="1"/>
  <c r="E7" i="1"/>
  <c r="F7" i="1"/>
  <c r="G7" i="1"/>
  <c r="H7" i="1"/>
  <c r="B7" i="1"/>
  <c r="C5" i="1"/>
  <c r="H5" i="1"/>
  <c r="G5" i="1"/>
  <c r="F5" i="1"/>
  <c r="E5" i="1"/>
  <c r="D5" i="1"/>
  <c r="B5" i="1"/>
  <c r="H9" i="1"/>
  <c r="H10" i="1"/>
  <c r="H11" i="1"/>
  <c r="H12" i="1"/>
  <c r="H13" i="1"/>
  <c r="H14" i="1"/>
  <c r="H15" i="1"/>
  <c r="H16" i="1"/>
  <c r="H17" i="1"/>
  <c r="H18" i="1"/>
  <c r="H19" i="1"/>
  <c r="B19" i="1"/>
  <c r="C19" i="1"/>
  <c r="D19" i="1"/>
  <c r="E19" i="1"/>
  <c r="F19" i="1"/>
  <c r="G19" i="1"/>
  <c r="B10" i="1"/>
  <c r="C10" i="1"/>
  <c r="D10" i="1"/>
  <c r="E10" i="1"/>
  <c r="F10" i="1"/>
  <c r="G10" i="1"/>
  <c r="B12" i="1"/>
  <c r="C12" i="1"/>
  <c r="D12" i="1"/>
  <c r="E12" i="1"/>
  <c r="F12" i="1"/>
  <c r="G12" i="1"/>
  <c r="B14" i="1"/>
  <c r="C14" i="1"/>
  <c r="D14" i="1"/>
  <c r="E14" i="1"/>
  <c r="F14" i="1"/>
  <c r="G14" i="1"/>
  <c r="B16" i="1"/>
  <c r="C16" i="1"/>
  <c r="D16" i="1"/>
  <c r="E16" i="1"/>
  <c r="F16" i="1"/>
  <c r="G16" i="1"/>
  <c r="B18" i="1"/>
  <c r="C18" i="1"/>
  <c r="D18" i="1"/>
  <c r="E18" i="1"/>
  <c r="F18" i="1"/>
  <c r="G18" i="1"/>
  <c r="G9" i="1"/>
  <c r="G11" i="1"/>
  <c r="G13" i="1"/>
  <c r="G15" i="1"/>
  <c r="G17" i="1"/>
  <c r="C9" i="1"/>
  <c r="D9" i="1"/>
  <c r="E9" i="1"/>
  <c r="F9" i="1"/>
  <c r="C11" i="1"/>
  <c r="D11" i="1"/>
  <c r="E11" i="1"/>
  <c r="F11" i="1"/>
  <c r="C13" i="1"/>
  <c r="D13" i="1"/>
  <c r="E13" i="1"/>
  <c r="F13" i="1"/>
  <c r="C15" i="1"/>
  <c r="D15" i="1"/>
  <c r="E15" i="1"/>
  <c r="F15" i="1"/>
  <c r="C17" i="1"/>
  <c r="D17" i="1"/>
  <c r="E17" i="1"/>
  <c r="F17" i="1"/>
  <c r="B11" i="1"/>
  <c r="B13" i="1"/>
  <c r="B15" i="1"/>
  <c r="B17" i="1"/>
  <c r="B9" i="1"/>
</calcChain>
</file>

<file path=xl/sharedStrings.xml><?xml version="1.0" encoding="utf-8"?>
<sst xmlns="http://schemas.openxmlformats.org/spreadsheetml/2006/main" count="89" uniqueCount="34">
  <si>
    <t>Stdev of A</t>
  </si>
  <si>
    <t>Stdev of Q</t>
  </si>
  <si>
    <t>Stdev of Batn</t>
  </si>
  <si>
    <t>Mm^-1 at 1-min avg time</t>
  </si>
  <si>
    <t>Batn Mm^-1</t>
  </si>
  <si>
    <t>dB/B</t>
  </si>
  <si>
    <t>dt</t>
  </si>
  <si>
    <t>Seconds</t>
  </si>
  <si>
    <t>calcStdevBatn</t>
  </si>
  <si>
    <t>measStdevBatn</t>
  </si>
  <si>
    <t>Repeat, this time using measured noise vs. avg time</t>
  </si>
  <si>
    <t>Results of noise tests 20170317</t>
  </si>
  <si>
    <t>log(t)</t>
  </si>
  <si>
    <t>log(B)</t>
  </si>
  <si>
    <t>slope</t>
  </si>
  <si>
    <t>intcpt</t>
  </si>
  <si>
    <t>Precision</t>
  </si>
  <si>
    <t>fitStdevBatn</t>
  </si>
  <si>
    <t>Flow</t>
  </si>
  <si>
    <t>dB/B 95%</t>
  </si>
  <si>
    <t>Bond</t>
  </si>
  <si>
    <t>K1</t>
  </si>
  <si>
    <t>dK1</t>
  </si>
  <si>
    <t>K2</t>
  </si>
  <si>
    <t>dK2</t>
  </si>
  <si>
    <t>Repeat, using measured precision rather than uncert of A. Include 3% uncertainty of Q. use measured noise vs avg time.</t>
  </si>
  <si>
    <t>Calculate uncertainty of Bond-corrected data, for various SSA</t>
  </si>
  <si>
    <t>SSA</t>
  </si>
  <si>
    <t>a</t>
  </si>
  <si>
    <t>1-sigma uncert</t>
  </si>
  <si>
    <t>Fractional uncertainty in Bond-corrected absorption coefficient, 95% confidence</t>
  </si>
  <si>
    <t>dK1 (1-sigma)</t>
  </si>
  <si>
    <t>dK2 (1-sigma)</t>
  </si>
  <si>
    <t>Repeat, using measured precision rather than uncert of A. Include uncertainty of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</si>
</sst>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9" fontId="0" fillId="0" borderId="0" xfId="0" applyNumberFormat="1"/>
    <xf numFmtId="0" fontId="3" fillId="0" borderId="0" xfId="0" applyFont="1"/>
    <xf numFmtId="164" fontId="0" fillId="0" borderId="0" xfId="0" applyNumberFormat="1"/>
    <xf numFmtId="165" fontId="0" fillId="0" borderId="0" xfId="0" applyNumberForma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chartsheet" Target="chartsheets/sheet3.xml"/><Relationship Id="rId7" Type="http://schemas.openxmlformats.org/officeDocument/2006/relationships/chartsheet" Target="chartsheets/sheet4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434678718292"/>
          <c:y val="0.0404897924482475"/>
          <c:w val="0.817297589927785"/>
          <c:h val="0.838592418354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0.5 min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Sheet1!$B$31:$B$41</c:f>
              <c:numCache>
                <c:formatCode>0.0%</c:formatCode>
                <c:ptCount val="11"/>
                <c:pt idx="0">
                  <c:v>7.059272012497387</c:v>
                </c:pt>
                <c:pt idx="1">
                  <c:v>3.530358386425836</c:v>
                </c:pt>
                <c:pt idx="2">
                  <c:v>2.354374683350807</c:v>
                </c:pt>
                <c:pt idx="3">
                  <c:v>1.414164365926803</c:v>
                </c:pt>
                <c:pt idx="4">
                  <c:v>0.710679402729732</c:v>
                </c:pt>
                <c:pt idx="5">
                  <c:v>0.362444897006527</c:v>
                </c:pt>
                <c:pt idx="6">
                  <c:v>0.249324690907323</c:v>
                </c:pt>
                <c:pt idx="7">
                  <c:v>0.16349498016322</c:v>
                </c:pt>
                <c:pt idx="8">
                  <c:v>0.108547925519758</c:v>
                </c:pt>
                <c:pt idx="9">
                  <c:v>0.0896976199999795</c:v>
                </c:pt>
                <c:pt idx="10">
                  <c:v>0.0836618556176333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1 min</c:v>
                </c:pt>
              </c:strCache>
            </c:strRef>
          </c:tx>
          <c:spPr>
            <a:ln w="25400">
              <a:prstDash val="dash"/>
            </a:ln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Sheet1!$C$31:$C$41</c:f>
              <c:numCache>
                <c:formatCode>0.0%</c:formatCode>
                <c:ptCount val="11"/>
                <c:pt idx="0">
                  <c:v>3.884044694793741</c:v>
                </c:pt>
                <c:pt idx="1">
                  <c:v>1.943334967983866</c:v>
                </c:pt>
                <c:pt idx="2">
                  <c:v>1.297013800627144</c:v>
                </c:pt>
                <c:pt idx="3">
                  <c:v>0.780999441514664</c:v>
                </c:pt>
                <c:pt idx="4">
                  <c:v>0.396976110001035</c:v>
                </c:pt>
                <c:pt idx="5">
                  <c:v>0.210944324355714</c:v>
                </c:pt>
                <c:pt idx="6">
                  <c:v>0.153474584183091</c:v>
                </c:pt>
                <c:pt idx="7">
                  <c:v>0.113276658127181</c:v>
                </c:pt>
                <c:pt idx="8">
                  <c:v>0.0911476841127384</c:v>
                </c:pt>
                <c:pt idx="9">
                  <c:v>0.0847170294555875</c:v>
                </c:pt>
                <c:pt idx="10">
                  <c:v>0.0828270246523719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Sheet1!$D$7</c:f>
              <c:strCache>
                <c:ptCount val="1"/>
                <c:pt idx="0">
                  <c:v>2 min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Sheet1!$D$31:$D$41</c:f>
              <c:numCache>
                <c:formatCode>0.0%</c:formatCode>
                <c:ptCount val="11"/>
                <c:pt idx="0">
                  <c:v>2.171654891060661</c:v>
                </c:pt>
                <c:pt idx="1">
                  <c:v>1.088173350834748</c:v>
                </c:pt>
                <c:pt idx="2">
                  <c:v>0.728047996423594</c:v>
                </c:pt>
                <c:pt idx="3">
                  <c:v>0.441782071427426</c:v>
                </c:pt>
                <c:pt idx="4">
                  <c:v>0.232148335463938</c:v>
                </c:pt>
                <c:pt idx="5">
                  <c:v>0.136283573532063</c:v>
                </c:pt>
                <c:pt idx="6">
                  <c:v>0.10969292981302</c:v>
                </c:pt>
                <c:pt idx="7">
                  <c:v>0.0931864474392445</c:v>
                </c:pt>
                <c:pt idx="8">
                  <c:v>0.0852697396301101</c:v>
                </c:pt>
                <c:pt idx="9">
                  <c:v>0.0831729049880229</c:v>
                </c:pt>
                <c:pt idx="10">
                  <c:v>0.0825762504589756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Sheet1!$E$7</c:f>
              <c:strCache>
                <c:ptCount val="1"/>
                <c:pt idx="0">
                  <c:v>5 min</c:v>
                </c:pt>
              </c:strCache>
            </c:strRef>
          </c:tx>
          <c:spPr>
            <a:ln w="25400">
              <a:prstDash val="dashDot"/>
            </a:ln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Sheet1!$E$31:$E$41</c:f>
              <c:numCache>
                <c:formatCode>0.0%</c:formatCode>
                <c:ptCount val="11"/>
                <c:pt idx="0">
                  <c:v>1.113060084991613</c:v>
                </c:pt>
                <c:pt idx="1">
                  <c:v>0.561093297233521</c:v>
                </c:pt>
                <c:pt idx="2">
                  <c:v>0.379078231855692</c:v>
                </c:pt>
                <c:pt idx="3">
                  <c:v>0.236820839691235</c:v>
                </c:pt>
                <c:pt idx="4">
                  <c:v>0.138278803610732</c:v>
                </c:pt>
                <c:pt idx="5">
                  <c:v>0.0993994812964527</c:v>
                </c:pt>
                <c:pt idx="6">
                  <c:v>0.0903825373546703</c:v>
                </c:pt>
                <c:pt idx="7">
                  <c:v>0.0853981328901318</c:v>
                </c:pt>
                <c:pt idx="8">
                  <c:v>0.0832058307769363</c:v>
                </c:pt>
                <c:pt idx="9">
                  <c:v>0.0826486694921342</c:v>
                </c:pt>
                <c:pt idx="10">
                  <c:v>0.0824919899809139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Sheet1!$F$7</c:f>
              <c:strCache>
                <c:ptCount val="1"/>
                <c:pt idx="0">
                  <c:v>10 min</c:v>
                </c:pt>
              </c:strCache>
            </c:strRef>
          </c:tx>
          <c:spPr>
            <a:ln w="25400">
              <a:prstDash val="solid"/>
            </a:ln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Sheet1!$F$31:$F$41</c:f>
              <c:numCache>
                <c:formatCode>0.0%</c:formatCode>
                <c:ptCount val="11"/>
                <c:pt idx="0">
                  <c:v>0.781105042879244</c:v>
                </c:pt>
                <c:pt idx="1">
                  <c:v>0.397028049390526</c:v>
                </c:pt>
                <c:pt idx="2">
                  <c:v>0.271728027428445</c:v>
                </c:pt>
                <c:pt idx="3">
                  <c:v>0.175877808493441</c:v>
                </c:pt>
                <c:pt idx="4">
                  <c:v>0.113283939197548</c:v>
                </c:pt>
                <c:pt idx="5">
                  <c:v>0.0911499463523071</c:v>
                </c:pt>
                <c:pt idx="6">
                  <c:v>0.0864312513440685</c:v>
                </c:pt>
                <c:pt idx="7">
                  <c:v>0.0839126333468599</c:v>
                </c:pt>
                <c:pt idx="8">
                  <c:v>0.0828271242335573</c:v>
                </c:pt>
                <c:pt idx="9">
                  <c:v>0.082553516746413</c:v>
                </c:pt>
                <c:pt idx="10">
                  <c:v>0.0824767439970325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Sheet1!$G$7</c:f>
              <c:strCache>
                <c:ptCount val="1"/>
                <c:pt idx="0">
                  <c:v>30 min</c:v>
                </c:pt>
              </c:strCache>
            </c:strRef>
          </c:tx>
          <c:spPr>
            <a:ln w="25400">
              <a:prstDash val="lgDash"/>
            </a:ln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Sheet1!$G$31:$G$41</c:f>
              <c:numCache>
                <c:formatCode>0.0%</c:formatCode>
                <c:ptCount val="11"/>
                <c:pt idx="0">
                  <c:v>0.479077985585933</c:v>
                </c:pt>
                <c:pt idx="1">
                  <c:v>0.249957854584066</c:v>
                </c:pt>
                <c:pt idx="2">
                  <c:v>0.177612473371124</c:v>
                </c:pt>
                <c:pt idx="3">
                  <c:v>0.12533406819745</c:v>
                </c:pt>
                <c:pt idx="4">
                  <c:v>0.0950113528097077</c:v>
                </c:pt>
                <c:pt idx="5">
                  <c:v>0.0857717278051613</c:v>
                </c:pt>
                <c:pt idx="6">
                  <c:v>0.0839491626341209</c:v>
                </c:pt>
                <c:pt idx="7">
                  <c:v>0.0830005197966207</c:v>
                </c:pt>
                <c:pt idx="8">
                  <c:v>0.0825970433588716</c:v>
                </c:pt>
                <c:pt idx="9">
                  <c:v>0.0824958659140373</c:v>
                </c:pt>
                <c:pt idx="10">
                  <c:v>0.0824675139849935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Sheet1!$H$7</c:f>
              <c:strCache>
                <c:ptCount val="1"/>
                <c:pt idx="0">
                  <c:v>60 min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Sheet1!$H$31:$H$41</c:f>
              <c:numCache>
                <c:formatCode>0.0%</c:formatCode>
                <c:ptCount val="11"/>
                <c:pt idx="0">
                  <c:v>0.362582572588383</c:v>
                </c:pt>
                <c:pt idx="1">
                  <c:v>0.194850020493205</c:v>
                </c:pt>
                <c:pt idx="2">
                  <c:v>0.143707311321314</c:v>
                </c:pt>
                <c:pt idx="3">
                  <c:v>0.108566315576206</c:v>
                </c:pt>
                <c:pt idx="4">
                  <c:v>0.0897031839983849</c:v>
                </c:pt>
                <c:pt idx="5">
                  <c:v>0.0843306901718587</c:v>
                </c:pt>
                <c:pt idx="6">
                  <c:v>0.083297766556325</c:v>
                </c:pt>
                <c:pt idx="7">
                  <c:v>0.0827639199698632</c:v>
                </c:pt>
                <c:pt idx="8">
                  <c:v>0.0825376678383541</c:v>
                </c:pt>
                <c:pt idx="9">
                  <c:v>0.0824810078324011</c:v>
                </c:pt>
                <c:pt idx="10">
                  <c:v>0.0824651360545035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244232"/>
        <c:axId val="2112189608"/>
      </c:scatterChart>
      <c:valAx>
        <c:axId val="2087244232"/>
        <c:scaling>
          <c:logBase val="10.0"/>
          <c:orientation val="minMax"/>
          <c:max val="50.0"/>
          <c:min val="0.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filter attenuation coefficient (Mm</a:t>
                </a:r>
                <a:r>
                  <a:rPr lang="en-US" sz="1800" baseline="30000"/>
                  <a:t>-1</a:t>
                </a:r>
                <a:r>
                  <a:rPr lang="en-US" sz="18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2189608"/>
        <c:crossesAt val="0.01"/>
        <c:crossBetween val="midCat"/>
        <c:minorUnit val="10.0"/>
      </c:valAx>
      <c:valAx>
        <c:axId val="2112189608"/>
        <c:scaling>
          <c:logBase val="10.0"/>
          <c:orientation val="minMax"/>
          <c:max val="10.0"/>
          <c:min val="0.01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relative uncertainty (95% confidence)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out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7244232"/>
        <c:crossesAt val="0.1"/>
        <c:crossBetween val="midCat"/>
        <c:minorUnit val="10.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7993216663299"/>
          <c:y val="0.17403223105407"/>
          <c:w val="0.103547045034298"/>
          <c:h val="0.30602532060418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434678718292"/>
          <c:y val="0.0404897924482475"/>
          <c:w val="0.817297589927785"/>
          <c:h val="0.838592418354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0.5 min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Sheet1!$B$31:$B$41</c:f>
              <c:numCache>
                <c:formatCode>0.0%</c:formatCode>
                <c:ptCount val="11"/>
                <c:pt idx="0">
                  <c:v>7.059272012497387</c:v>
                </c:pt>
                <c:pt idx="1">
                  <c:v>3.530358386425836</c:v>
                </c:pt>
                <c:pt idx="2">
                  <c:v>2.354374683350807</c:v>
                </c:pt>
                <c:pt idx="3">
                  <c:v>1.414164365926803</c:v>
                </c:pt>
                <c:pt idx="4">
                  <c:v>0.710679402729732</c:v>
                </c:pt>
                <c:pt idx="5">
                  <c:v>0.362444897006527</c:v>
                </c:pt>
                <c:pt idx="6">
                  <c:v>0.249324690907323</c:v>
                </c:pt>
                <c:pt idx="7">
                  <c:v>0.16349498016322</c:v>
                </c:pt>
                <c:pt idx="8">
                  <c:v>0.108547925519758</c:v>
                </c:pt>
                <c:pt idx="9">
                  <c:v>0.0896976199999795</c:v>
                </c:pt>
                <c:pt idx="10">
                  <c:v>0.0836618556176333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1 min</c:v>
                </c:pt>
              </c:strCache>
            </c:strRef>
          </c:tx>
          <c:spPr>
            <a:ln w="25400">
              <a:prstDash val="dash"/>
            </a:ln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Sheet1!$C$31:$C$41</c:f>
              <c:numCache>
                <c:formatCode>0.0%</c:formatCode>
                <c:ptCount val="11"/>
                <c:pt idx="0">
                  <c:v>3.884044694793741</c:v>
                </c:pt>
                <c:pt idx="1">
                  <c:v>1.943334967983866</c:v>
                </c:pt>
                <c:pt idx="2">
                  <c:v>1.297013800627144</c:v>
                </c:pt>
                <c:pt idx="3">
                  <c:v>0.780999441514664</c:v>
                </c:pt>
                <c:pt idx="4">
                  <c:v>0.396976110001035</c:v>
                </c:pt>
                <c:pt idx="5">
                  <c:v>0.210944324355714</c:v>
                </c:pt>
                <c:pt idx="6">
                  <c:v>0.153474584183091</c:v>
                </c:pt>
                <c:pt idx="7">
                  <c:v>0.113276658127181</c:v>
                </c:pt>
                <c:pt idx="8">
                  <c:v>0.0911476841127384</c:v>
                </c:pt>
                <c:pt idx="9">
                  <c:v>0.0847170294555875</c:v>
                </c:pt>
                <c:pt idx="10">
                  <c:v>0.0828270246523719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Sheet1!$D$7</c:f>
              <c:strCache>
                <c:ptCount val="1"/>
                <c:pt idx="0">
                  <c:v>2 min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Sheet1!$D$31:$D$41</c:f>
              <c:numCache>
                <c:formatCode>0.0%</c:formatCode>
                <c:ptCount val="11"/>
                <c:pt idx="0">
                  <c:v>2.171654891060661</c:v>
                </c:pt>
                <c:pt idx="1">
                  <c:v>1.088173350834748</c:v>
                </c:pt>
                <c:pt idx="2">
                  <c:v>0.728047996423594</c:v>
                </c:pt>
                <c:pt idx="3">
                  <c:v>0.441782071427426</c:v>
                </c:pt>
                <c:pt idx="4">
                  <c:v>0.232148335463938</c:v>
                </c:pt>
                <c:pt idx="5">
                  <c:v>0.136283573532063</c:v>
                </c:pt>
                <c:pt idx="6">
                  <c:v>0.10969292981302</c:v>
                </c:pt>
                <c:pt idx="7">
                  <c:v>0.0931864474392445</c:v>
                </c:pt>
                <c:pt idx="8">
                  <c:v>0.0852697396301101</c:v>
                </c:pt>
                <c:pt idx="9">
                  <c:v>0.0831729049880229</c:v>
                </c:pt>
                <c:pt idx="10">
                  <c:v>0.0825762504589756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Sheet1!$E$7</c:f>
              <c:strCache>
                <c:ptCount val="1"/>
                <c:pt idx="0">
                  <c:v>5 min</c:v>
                </c:pt>
              </c:strCache>
            </c:strRef>
          </c:tx>
          <c:spPr>
            <a:ln w="25400">
              <a:prstDash val="dashDot"/>
            </a:ln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Sheet1!$E$31:$E$41</c:f>
              <c:numCache>
                <c:formatCode>0.0%</c:formatCode>
                <c:ptCount val="11"/>
                <c:pt idx="0">
                  <c:v>1.113060084991613</c:v>
                </c:pt>
                <c:pt idx="1">
                  <c:v>0.561093297233521</c:v>
                </c:pt>
                <c:pt idx="2">
                  <c:v>0.379078231855692</c:v>
                </c:pt>
                <c:pt idx="3">
                  <c:v>0.236820839691235</c:v>
                </c:pt>
                <c:pt idx="4">
                  <c:v>0.138278803610732</c:v>
                </c:pt>
                <c:pt idx="5">
                  <c:v>0.0993994812964527</c:v>
                </c:pt>
                <c:pt idx="6">
                  <c:v>0.0903825373546703</c:v>
                </c:pt>
                <c:pt idx="7">
                  <c:v>0.0853981328901318</c:v>
                </c:pt>
                <c:pt idx="8">
                  <c:v>0.0832058307769363</c:v>
                </c:pt>
                <c:pt idx="9">
                  <c:v>0.0826486694921342</c:v>
                </c:pt>
                <c:pt idx="10">
                  <c:v>0.0824919899809139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Sheet1!$F$7</c:f>
              <c:strCache>
                <c:ptCount val="1"/>
                <c:pt idx="0">
                  <c:v>10 min</c:v>
                </c:pt>
              </c:strCache>
            </c:strRef>
          </c:tx>
          <c:spPr>
            <a:ln w="25400">
              <a:prstDash val="solid"/>
            </a:ln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Sheet1!$F$31:$F$41</c:f>
              <c:numCache>
                <c:formatCode>0.0%</c:formatCode>
                <c:ptCount val="11"/>
                <c:pt idx="0">
                  <c:v>0.781105042879244</c:v>
                </c:pt>
                <c:pt idx="1">
                  <c:v>0.397028049390526</c:v>
                </c:pt>
                <c:pt idx="2">
                  <c:v>0.271728027428445</c:v>
                </c:pt>
                <c:pt idx="3">
                  <c:v>0.175877808493441</c:v>
                </c:pt>
                <c:pt idx="4">
                  <c:v>0.113283939197548</c:v>
                </c:pt>
                <c:pt idx="5">
                  <c:v>0.0911499463523071</c:v>
                </c:pt>
                <c:pt idx="6">
                  <c:v>0.0864312513440685</c:v>
                </c:pt>
                <c:pt idx="7">
                  <c:v>0.0839126333468599</c:v>
                </c:pt>
                <c:pt idx="8">
                  <c:v>0.0828271242335573</c:v>
                </c:pt>
                <c:pt idx="9">
                  <c:v>0.082553516746413</c:v>
                </c:pt>
                <c:pt idx="10">
                  <c:v>0.0824767439970325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Sheet1!$G$7</c:f>
              <c:strCache>
                <c:ptCount val="1"/>
                <c:pt idx="0">
                  <c:v>30 min</c:v>
                </c:pt>
              </c:strCache>
            </c:strRef>
          </c:tx>
          <c:spPr>
            <a:ln w="25400">
              <a:prstDash val="lgDash"/>
            </a:ln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Sheet1!$G$31:$G$41</c:f>
              <c:numCache>
                <c:formatCode>0.0%</c:formatCode>
                <c:ptCount val="11"/>
                <c:pt idx="0">
                  <c:v>0.479077985585933</c:v>
                </c:pt>
                <c:pt idx="1">
                  <c:v>0.249957854584066</c:v>
                </c:pt>
                <c:pt idx="2">
                  <c:v>0.177612473371124</c:v>
                </c:pt>
                <c:pt idx="3">
                  <c:v>0.12533406819745</c:v>
                </c:pt>
                <c:pt idx="4">
                  <c:v>0.0950113528097077</c:v>
                </c:pt>
                <c:pt idx="5">
                  <c:v>0.0857717278051613</c:v>
                </c:pt>
                <c:pt idx="6">
                  <c:v>0.0839491626341209</c:v>
                </c:pt>
                <c:pt idx="7">
                  <c:v>0.0830005197966207</c:v>
                </c:pt>
                <c:pt idx="8">
                  <c:v>0.0825970433588716</c:v>
                </c:pt>
                <c:pt idx="9">
                  <c:v>0.0824958659140373</c:v>
                </c:pt>
                <c:pt idx="10">
                  <c:v>0.0824675139849935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Sheet1!$H$7</c:f>
              <c:strCache>
                <c:ptCount val="1"/>
                <c:pt idx="0">
                  <c:v>60 min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Sheet1!$A$31:$A$41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Sheet1!$H$31:$H$41</c:f>
              <c:numCache>
                <c:formatCode>0.0%</c:formatCode>
                <c:ptCount val="11"/>
                <c:pt idx="0">
                  <c:v>0.362582572588383</c:v>
                </c:pt>
                <c:pt idx="1">
                  <c:v>0.194850020493205</c:v>
                </c:pt>
                <c:pt idx="2">
                  <c:v>0.143707311321314</c:v>
                </c:pt>
                <c:pt idx="3">
                  <c:v>0.108566315576206</c:v>
                </c:pt>
                <c:pt idx="4">
                  <c:v>0.0897031839983849</c:v>
                </c:pt>
                <c:pt idx="5">
                  <c:v>0.0843306901718587</c:v>
                </c:pt>
                <c:pt idx="6">
                  <c:v>0.083297766556325</c:v>
                </c:pt>
                <c:pt idx="7">
                  <c:v>0.0827639199698632</c:v>
                </c:pt>
                <c:pt idx="8">
                  <c:v>0.0825376678383541</c:v>
                </c:pt>
                <c:pt idx="9">
                  <c:v>0.0824810078324011</c:v>
                </c:pt>
                <c:pt idx="10">
                  <c:v>0.0824651360545035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646040"/>
        <c:axId val="2130143656"/>
      </c:scatterChart>
      <c:valAx>
        <c:axId val="2126646040"/>
        <c:scaling>
          <c:logBase val="10.0"/>
          <c:orientation val="minMax"/>
          <c:max val="50.0"/>
          <c:min val="0.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filter attenuation coefficient (Mm</a:t>
                </a:r>
                <a:r>
                  <a:rPr lang="en-US" sz="1800" baseline="30000"/>
                  <a:t>-1</a:t>
                </a:r>
                <a:r>
                  <a:rPr lang="en-US" sz="18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30143656"/>
        <c:crossesAt val="0.01"/>
        <c:crossBetween val="midCat"/>
        <c:minorUnit val="10.0"/>
      </c:valAx>
      <c:valAx>
        <c:axId val="2130143656"/>
        <c:scaling>
          <c:logBase val="10.0"/>
          <c:orientation val="minMax"/>
          <c:max val="10.0"/>
          <c:min val="0.01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relative uncertainty (95% confidence)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out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26646040"/>
        <c:crossesAt val="0.1"/>
        <c:crossBetween val="midCat"/>
        <c:minorUnit val="10.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7993216663299"/>
          <c:y val="0.17403223105407"/>
          <c:w val="0.103547045034298"/>
          <c:h val="0.30602532060418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v.SSA1!$C$15</c:f>
              <c:strCache>
                <c:ptCount val="1"/>
                <c:pt idx="0">
                  <c:v>SSA=0.98, dt=1 min</c:v>
                </c:pt>
              </c:strCache>
            </c:strRef>
          </c:tx>
          <c:marker>
            <c:symbol val="none"/>
          </c:marker>
          <c:xVal>
            <c:numRef>
              <c:f>v.SSA1!$A$17:$A$27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v.SSA1!$C$17:$C$27</c:f>
              <c:numCache>
                <c:formatCode>0.0%</c:formatCode>
                <c:ptCount val="11"/>
                <c:pt idx="0">
                  <c:v>7.05257140342618</c:v>
                </c:pt>
                <c:pt idx="1">
                  <c:v>3.60044133627748</c:v>
                </c:pt>
                <c:pt idx="2">
                  <c:v>2.480500794038519</c:v>
                </c:pt>
                <c:pt idx="3">
                  <c:v>1.632793266868101</c:v>
                </c:pt>
                <c:pt idx="4">
                  <c:v>1.093156177749474</c:v>
                </c:pt>
                <c:pt idx="5">
                  <c:v>0.909524366417607</c:v>
                </c:pt>
                <c:pt idx="6">
                  <c:v>0.871281605934528</c:v>
                </c:pt>
                <c:pt idx="7">
                  <c:v>0.851036387865344</c:v>
                </c:pt>
                <c:pt idx="8">
                  <c:v>0.842349511329538</c:v>
                </c:pt>
                <c:pt idx="9">
                  <c:v>0.840163758251132</c:v>
                </c:pt>
                <c:pt idx="10">
                  <c:v>0.839550727640863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v.SSA1!$G$15</c:f>
              <c:strCache>
                <c:ptCount val="1"/>
                <c:pt idx="0">
                  <c:v>SSA=0.98, dt=30 min</c:v>
                </c:pt>
              </c:strCache>
            </c:strRef>
          </c:tx>
          <c:marker>
            <c:symbol val="none"/>
          </c:marker>
          <c:xVal>
            <c:numRef>
              <c:f>v.SSA1!$A$17:$A$27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v.SSA1!$G$17:$G$27</c:f>
              <c:numCache>
                <c:formatCode>0.0%</c:formatCode>
                <c:ptCount val="11"/>
                <c:pt idx="0">
                  <c:v>1.19535742703476</c:v>
                </c:pt>
                <c:pt idx="1">
                  <c:v>0.941119976656101</c:v>
                </c:pt>
                <c:pt idx="2">
                  <c:v>0.88606957846774</c:v>
                </c:pt>
                <c:pt idx="3">
                  <c:v>0.856515318863302</c:v>
                </c:pt>
                <c:pt idx="4">
                  <c:v>0.843736682106014</c:v>
                </c:pt>
                <c:pt idx="5">
                  <c:v>0.840511667409921</c:v>
                </c:pt>
                <c:pt idx="6">
                  <c:v>0.839913083554753</c:v>
                </c:pt>
                <c:pt idx="7">
                  <c:v>0.839606443437679</c:v>
                </c:pt>
                <c:pt idx="8">
                  <c:v>0.839477046044087</c:v>
                </c:pt>
                <c:pt idx="9">
                  <c:v>0.839444693579104</c:v>
                </c:pt>
                <c:pt idx="10">
                  <c:v>0.839435634665467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584424"/>
        <c:axId val="2113414680"/>
      </c:scatterChart>
      <c:valAx>
        <c:axId val="2030584424"/>
        <c:scaling>
          <c:logBase val="10.0"/>
          <c:orientation val="minMax"/>
          <c:max val="50.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2113414680"/>
        <c:crossesAt val="0.1"/>
        <c:crossBetween val="midCat"/>
      </c:valAx>
      <c:valAx>
        <c:axId val="2113414680"/>
        <c:scaling>
          <c:logBase val="10.0"/>
          <c:orientation val="minMax"/>
        </c:scaling>
        <c:delete val="0"/>
        <c:axPos val="l"/>
        <c:majorGridlines/>
        <c:minorGridlines/>
        <c:numFmt formatCode="0.0%" sourceLinked="1"/>
        <c:majorTickMark val="out"/>
        <c:minorTickMark val="none"/>
        <c:tickLblPos val="nextTo"/>
        <c:crossAx val="2030584424"/>
        <c:crossesAt val="0.1"/>
        <c:crossBetween val="midCat"/>
      </c:valAx>
    </c:plotArea>
    <c:legend>
      <c:legendPos val="r"/>
      <c:layout>
        <c:manualLayout>
          <c:xMode val="edge"/>
          <c:yMode val="edge"/>
          <c:x val="0.494357830271216"/>
          <c:y val="0.16628280839895"/>
          <c:w val="0.322222222222222"/>
          <c:h val="0.18595290172061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v.SSA!$B$16</c:f>
              <c:strCache>
                <c:ptCount val="1"/>
                <c:pt idx="0">
                  <c:v>SSA=0.99, dt=30 min</c:v>
                </c:pt>
              </c:strCache>
            </c:strRef>
          </c:tx>
          <c:marker>
            <c:symbol val="none"/>
          </c:marker>
          <c:xVal>
            <c:numRef>
              <c:f>v.SSA!$A$17:$A$27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v.SSA!$B$17:$B$27</c:f>
              <c:numCache>
                <c:formatCode>0.0%</c:formatCode>
                <c:ptCount val="11"/>
                <c:pt idx="0">
                  <c:v>2.058272869362513</c:v>
                </c:pt>
                <c:pt idx="1">
                  <c:v>1.757794651739506</c:v>
                </c:pt>
                <c:pt idx="2">
                  <c:v>1.696319645608838</c:v>
                </c:pt>
                <c:pt idx="3">
                  <c:v>1.663965561814448</c:v>
                </c:pt>
                <c:pt idx="4">
                  <c:v>1.65012592980708</c:v>
                </c:pt>
                <c:pt idx="5">
                  <c:v>1.646647847158275</c:v>
                </c:pt>
                <c:pt idx="6">
                  <c:v>1.646002951265558</c:v>
                </c:pt>
                <c:pt idx="7">
                  <c:v>1.645672666748521</c:v>
                </c:pt>
                <c:pt idx="8">
                  <c:v>1.645533308084755</c:v>
                </c:pt>
                <c:pt idx="9">
                  <c:v>1.645498466574689</c:v>
                </c:pt>
                <c:pt idx="10">
                  <c:v>1.645488710819668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v.SSA!$C$16</c:f>
              <c:strCache>
                <c:ptCount val="1"/>
                <c:pt idx="0">
                  <c:v>SSA=0.98, dt=30 min</c:v>
                </c:pt>
              </c:strCache>
            </c:strRef>
          </c:tx>
          <c:marker>
            <c:symbol val="none"/>
          </c:marker>
          <c:xVal>
            <c:numRef>
              <c:f>v.SSA!$A$17:$A$27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v.SSA!$C$17:$C$27</c:f>
              <c:numCache>
                <c:formatCode>0.0%</c:formatCode>
                <c:ptCount val="11"/>
                <c:pt idx="0">
                  <c:v>1.190322990872</c:v>
                </c:pt>
                <c:pt idx="1">
                  <c:v>0.935360795549309</c:v>
                </c:pt>
                <c:pt idx="2">
                  <c:v>0.880076807637708</c:v>
                </c:pt>
                <c:pt idx="3">
                  <c:v>0.850381382981333</c:v>
                </c:pt>
                <c:pt idx="4">
                  <c:v>0.837537901429739</c:v>
                </c:pt>
                <c:pt idx="5">
                  <c:v>0.834296138241005</c:v>
                </c:pt>
                <c:pt idx="6">
                  <c:v>0.833694428420128</c:v>
                </c:pt>
                <c:pt idx="7">
                  <c:v>0.833386184833034</c:v>
                </c:pt>
                <c:pt idx="8">
                  <c:v>0.833256110369831</c:v>
                </c:pt>
                <c:pt idx="9">
                  <c:v>0.833223588581232</c:v>
                </c:pt>
                <c:pt idx="10">
                  <c:v>0.833214482252951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v.SSA!$D$16</c:f>
              <c:strCache>
                <c:ptCount val="1"/>
                <c:pt idx="0">
                  <c:v>SSA=0.9, dt=30 min</c:v>
                </c:pt>
              </c:strCache>
            </c:strRef>
          </c:tx>
          <c:marker>
            <c:symbol val="none"/>
          </c:marker>
          <c:xVal>
            <c:numRef>
              <c:f>v.SSA!$A$17:$A$27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v.SSA!$D$17:$D$27</c:f>
              <c:numCache>
                <c:formatCode>0.0%</c:formatCode>
                <c:ptCount val="11"/>
                <c:pt idx="0">
                  <c:v>0.591803026404035</c:v>
                </c:pt>
                <c:pt idx="1">
                  <c:v>0.361601673878211</c:v>
                </c:pt>
                <c:pt idx="2">
                  <c:v>0.300187012534218</c:v>
                </c:pt>
                <c:pt idx="3">
                  <c:v>0.263254166403645</c:v>
                </c:pt>
                <c:pt idx="4">
                  <c:v>0.24601575979701</c:v>
                </c:pt>
                <c:pt idx="5">
                  <c:v>0.241513982107466</c:v>
                </c:pt>
                <c:pt idx="6">
                  <c:v>0.240671079012067</c:v>
                </c:pt>
                <c:pt idx="7">
                  <c:v>0.240238367895678</c:v>
                </c:pt>
                <c:pt idx="8">
                  <c:v>0.240055583956248</c:v>
                </c:pt>
                <c:pt idx="9">
                  <c:v>0.240009866221004</c:v>
                </c:pt>
                <c:pt idx="10">
                  <c:v>0.239997063694501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v.SSA!$E$16</c:f>
              <c:strCache>
                <c:ptCount val="1"/>
                <c:pt idx="0">
                  <c:v>SSA=0.7, dt=30 min</c:v>
                </c:pt>
              </c:strCache>
            </c:strRef>
          </c:tx>
          <c:marker>
            <c:symbol val="none"/>
          </c:marker>
          <c:xVal>
            <c:numRef>
              <c:f>v.SSA!$A$17:$A$27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v.SSA!$E$17:$E$27</c:f>
              <c:numCache>
                <c:formatCode>0.0%</c:formatCode>
                <c:ptCount val="11"/>
                <c:pt idx="0">
                  <c:v>0.524610149386558</c:v>
                </c:pt>
                <c:pt idx="1">
                  <c:v>0.309119435867385</c:v>
                </c:pt>
                <c:pt idx="2">
                  <c:v>0.249568173421546</c:v>
                </c:pt>
                <c:pt idx="3">
                  <c:v>0.212719887017207</c:v>
                </c:pt>
                <c:pt idx="4">
                  <c:v>0.195098208613705</c:v>
                </c:pt>
                <c:pt idx="5">
                  <c:v>0.190438182022914</c:v>
                </c:pt>
                <c:pt idx="6">
                  <c:v>0.189562643070127</c:v>
                </c:pt>
                <c:pt idx="7">
                  <c:v>0.189112798137009</c:v>
                </c:pt>
                <c:pt idx="8">
                  <c:v>0.18892269854606</c:v>
                </c:pt>
                <c:pt idx="9">
                  <c:v>0.188875143752704</c:v>
                </c:pt>
                <c:pt idx="10">
                  <c:v>0.188861826264798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v.SSA!$F$16</c:f>
              <c:strCache>
                <c:ptCount val="1"/>
                <c:pt idx="0">
                  <c:v>SSA=0.96, dt=30 min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v.SSA!$A$17:$A$27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v.SSA!$F$17:$F$27</c:f>
              <c:numCache>
                <c:formatCode>0.0%</c:formatCode>
                <c:ptCount val="11"/>
                <c:pt idx="0">
                  <c:v>0.791429086403562</c:v>
                </c:pt>
                <c:pt idx="1">
                  <c:v>0.550223840719606</c:v>
                </c:pt>
                <c:pt idx="2">
                  <c:v>0.492765469067806</c:v>
                </c:pt>
                <c:pt idx="3">
                  <c:v>0.460580538235842</c:v>
                </c:pt>
                <c:pt idx="4">
                  <c:v>0.446306938379009</c:v>
                </c:pt>
                <c:pt idx="5">
                  <c:v>0.442666630780039</c:v>
                </c:pt>
                <c:pt idx="6">
                  <c:v>0.441989209520147</c:v>
                </c:pt>
                <c:pt idx="7">
                  <c:v>0.441641967638046</c:v>
                </c:pt>
                <c:pt idx="8">
                  <c:v>0.441495393055965</c:v>
                </c:pt>
                <c:pt idx="9">
                  <c:v>0.441458741806355</c:v>
                </c:pt>
                <c:pt idx="10">
                  <c:v>0.441448478911164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v.SSA!$G$16</c:f>
              <c:strCache>
                <c:ptCount val="1"/>
                <c:pt idx="0">
                  <c:v>SSA=0.96, dt=60 min</c:v>
                </c:pt>
              </c:strCache>
            </c:strRef>
          </c:tx>
          <c:spPr>
            <a:ln>
              <a:solidFill>
                <a:srgbClr val="FF6600"/>
              </a:solidFill>
              <a:prstDash val="sysDash"/>
            </a:ln>
          </c:spPr>
          <c:marker>
            <c:symbol val="none"/>
          </c:marker>
          <c:xVal>
            <c:numRef>
              <c:f>v.SSA!$A$17:$A$27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v.SSA!$G$17:$G$27</c:f>
              <c:numCache>
                <c:formatCode>0.0%</c:formatCode>
                <c:ptCount val="11"/>
                <c:pt idx="0">
                  <c:v>0.640794441454784</c:v>
                </c:pt>
                <c:pt idx="1">
                  <c:v>0.498809236326551</c:v>
                </c:pt>
                <c:pt idx="2">
                  <c:v>0.467810239893664</c:v>
                </c:pt>
                <c:pt idx="3">
                  <c:v>0.451114988553217</c:v>
                </c:pt>
                <c:pt idx="4">
                  <c:v>0.443883383806132</c:v>
                </c:pt>
                <c:pt idx="5">
                  <c:v>0.442056998360659</c:v>
                </c:pt>
                <c:pt idx="6">
                  <c:v>0.441717950125057</c:v>
                </c:pt>
                <c:pt idx="7">
                  <c:v>0.441544256656297</c:v>
                </c:pt>
                <c:pt idx="8">
                  <c:v>0.441470959227649</c:v>
                </c:pt>
                <c:pt idx="9">
                  <c:v>0.441452632968912</c:v>
                </c:pt>
                <c:pt idx="10">
                  <c:v>0.441447501480131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v.SSA!$H$16</c:f>
              <c:strCache>
                <c:ptCount val="1"/>
                <c:pt idx="0">
                  <c:v>SSA=0.96, dt=5 min</c:v>
                </c:pt>
              </c:strCache>
            </c:strRef>
          </c:tx>
          <c:spPr>
            <a:ln w="63500">
              <a:solidFill>
                <a:srgbClr val="FF6600"/>
              </a:solidFill>
              <a:prstDash val="sysDot"/>
            </a:ln>
          </c:spPr>
          <c:marker>
            <c:symbol val="none"/>
          </c:marker>
          <c:xVal>
            <c:numRef>
              <c:f>v.SSA!$A$17:$A$27</c:f>
              <c:numCache>
                <c:formatCode>General</c:formatCod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5.0</c:v>
                </c:pt>
                <c:pt idx="8">
                  <c:v>10.0</c:v>
                </c:pt>
                <c:pt idx="9">
                  <c:v>20.0</c:v>
                </c:pt>
                <c:pt idx="10">
                  <c:v>50.0</c:v>
                </c:pt>
              </c:numCache>
            </c:numRef>
          </c:xVal>
          <c:yVal>
            <c:numRef>
              <c:f>v.SSA!$H$17:$H$27</c:f>
              <c:numCache>
                <c:formatCode>0.0%</c:formatCode>
                <c:ptCount val="11"/>
                <c:pt idx="0">
                  <c:v>1.668467807561136</c:v>
                </c:pt>
                <c:pt idx="1">
                  <c:v>0.917661419812235</c:v>
                </c:pt>
                <c:pt idx="2">
                  <c:v>0.694645000750809</c:v>
                </c:pt>
                <c:pt idx="3">
                  <c:v>0.546288774590976</c:v>
                </c:pt>
                <c:pt idx="4">
                  <c:v>0.469855436816333</c:v>
                </c:pt>
                <c:pt idx="5">
                  <c:v>0.448717403352385</c:v>
                </c:pt>
                <c:pt idx="6">
                  <c:v>0.444692702917272</c:v>
                </c:pt>
                <c:pt idx="7">
                  <c:v>0.442617891086239</c:v>
                </c:pt>
                <c:pt idx="8">
                  <c:v>0.441739657006531</c:v>
                </c:pt>
                <c:pt idx="9">
                  <c:v>0.441519825532106</c:v>
                </c:pt>
                <c:pt idx="10">
                  <c:v>0.441458253102471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927944"/>
        <c:axId val="2123933912"/>
      </c:scatterChart>
      <c:valAx>
        <c:axId val="2123927944"/>
        <c:scaling>
          <c:logBase val="10.0"/>
          <c:orientation val="minMax"/>
          <c:max val="50.0"/>
          <c:min val="0.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attenuation coefficient</a:t>
                </a:r>
                <a:r>
                  <a:rPr lang="en-US" sz="1800" baseline="0"/>
                  <a:t> (Mm</a:t>
                </a:r>
                <a:r>
                  <a:rPr lang="en-US" sz="1800" baseline="30000"/>
                  <a:t>-1</a:t>
                </a:r>
                <a:r>
                  <a:rPr lang="en-US" sz="1800" baseline="0"/>
                  <a:t>)</a:t>
                </a:r>
                <a:endParaRPr lang="en-US" sz="18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23933912"/>
        <c:crossesAt val="0.1"/>
        <c:crossBetween val="midCat"/>
      </c:valAx>
      <c:valAx>
        <c:axId val="2123933912"/>
        <c:scaling>
          <c:logBase val="10.0"/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>
                    <a:latin typeface="Symbol"/>
                  </a:rPr>
                  <a:t>s</a:t>
                </a:r>
                <a:r>
                  <a:rPr lang="en-US" sz="1800" baseline="-25000"/>
                  <a:t>ap</a:t>
                </a:r>
                <a:r>
                  <a:rPr lang="en-US" sz="1800"/>
                  <a:t> uncertainty (95% confidence)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2123927944"/>
        <c:crossesAt val="0.1"/>
        <c:crossBetween val="midCat"/>
      </c:valAx>
    </c:plotArea>
    <c:legend>
      <c:legendPos val="r"/>
      <c:layout>
        <c:manualLayout>
          <c:xMode val="edge"/>
          <c:yMode val="edge"/>
          <c:x val="0.424337336605644"/>
          <c:y val="0.0721604384518602"/>
          <c:w val="0.455640332030281"/>
          <c:h val="0.25192223431410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v.SSA!$B$31:$H$31</c:f>
              <c:numCache>
                <c:formatCode>General</c:formatCode>
                <c:ptCount val="7"/>
                <c:pt idx="0">
                  <c:v>0.99</c:v>
                </c:pt>
                <c:pt idx="1">
                  <c:v>0.98</c:v>
                </c:pt>
                <c:pt idx="2">
                  <c:v>0.96</c:v>
                </c:pt>
                <c:pt idx="3">
                  <c:v>0.9</c:v>
                </c:pt>
                <c:pt idx="4">
                  <c:v>0.8</c:v>
                </c:pt>
                <c:pt idx="5">
                  <c:v>0.7</c:v>
                </c:pt>
                <c:pt idx="6">
                  <c:v>0.6</c:v>
                </c:pt>
              </c:numCache>
            </c:numRef>
          </c:xVal>
          <c:yVal>
            <c:numRef>
              <c:f>v.SSA!$B$44:$H$44</c:f>
              <c:numCache>
                <c:formatCode>0.0%</c:formatCode>
                <c:ptCount val="7"/>
                <c:pt idx="0">
                  <c:v>1.65012592980708</c:v>
                </c:pt>
                <c:pt idx="1">
                  <c:v>0.837537901429739</c:v>
                </c:pt>
                <c:pt idx="2">
                  <c:v>0.446306938379009</c:v>
                </c:pt>
                <c:pt idx="3">
                  <c:v>0.24601575979701</c:v>
                </c:pt>
                <c:pt idx="4">
                  <c:v>0.203515785109501</c:v>
                </c:pt>
                <c:pt idx="5">
                  <c:v>0.195098208613705</c:v>
                </c:pt>
                <c:pt idx="6">
                  <c:v>0.19222529973301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032872"/>
        <c:axId val="2124038696"/>
      </c:scatterChart>
      <c:valAx>
        <c:axId val="2124032872"/>
        <c:scaling>
          <c:orientation val="minMax"/>
          <c:max val="1.0"/>
          <c:min val="0.6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single-scattering</a:t>
                </a:r>
                <a:r>
                  <a:rPr lang="en-US" sz="1800" baseline="0"/>
                  <a:t> albedo</a:t>
                </a:r>
                <a:endParaRPr lang="en-US" sz="18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24038696"/>
        <c:crosses val="autoZero"/>
        <c:crossBetween val="midCat"/>
      </c:valAx>
      <c:valAx>
        <c:axId val="2124038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  <a:latin typeface="Symbol"/>
                  </a:rPr>
                  <a:t>s</a:t>
                </a:r>
                <a:r>
                  <a:rPr lang="en-US" sz="1800" b="1" i="0" baseline="-25000">
                    <a:effectLst/>
                  </a:rPr>
                  <a:t>ap</a:t>
                </a:r>
                <a:r>
                  <a:rPr lang="en-US" sz="1800" b="1" i="0" baseline="0">
                    <a:effectLst/>
                  </a:rPr>
                  <a:t> uncertainty (95% confidence)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2124032872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99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99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99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99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905" cy="58266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0905" cy="58266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639233</xdr:colOff>
      <xdr:row>28</xdr:row>
      <xdr:rowOff>126999</xdr:rowOff>
    </xdr:from>
    <xdr:to>
      <xdr:col>6</xdr:col>
      <xdr:colOff>232833</xdr:colOff>
      <xdr:row>42</xdr:row>
      <xdr:rowOff>143932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0905" cy="58266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0905" cy="58266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="150" zoomScaleNormal="150" zoomScalePageLayoutView="150" workbookViewId="0">
      <selection activeCell="A25" sqref="A25"/>
    </sheetView>
  </sheetViews>
  <sheetFormatPr baseColWidth="10" defaultRowHeight="15" x14ac:dyDescent="0"/>
  <cols>
    <col min="1" max="1" width="12" customWidth="1"/>
  </cols>
  <sheetData>
    <row r="1" spans="1:15">
      <c r="A1" t="s">
        <v>0</v>
      </c>
      <c r="B1">
        <v>0.02</v>
      </c>
      <c r="J1" t="s">
        <v>11</v>
      </c>
    </row>
    <row r="2" spans="1:15">
      <c r="A2" t="s">
        <v>1</v>
      </c>
      <c r="B2">
        <v>0.03</v>
      </c>
      <c r="J2" s="2" t="s">
        <v>7</v>
      </c>
      <c r="K2" t="s">
        <v>2</v>
      </c>
      <c r="L2" t="s">
        <v>12</v>
      </c>
      <c r="M2" t="s">
        <v>13</v>
      </c>
      <c r="N2" t="s">
        <v>14</v>
      </c>
      <c r="O2" t="s">
        <v>15</v>
      </c>
    </row>
    <row r="3" spans="1:15">
      <c r="A3" t="s">
        <v>2</v>
      </c>
      <c r="B3">
        <v>0.2</v>
      </c>
      <c r="C3" t="s">
        <v>3</v>
      </c>
      <c r="J3" s="2">
        <v>1</v>
      </c>
      <c r="K3" s="2">
        <v>3.3659518049999999</v>
      </c>
      <c r="L3">
        <f>LOG(J3)</f>
        <v>0</v>
      </c>
      <c r="M3">
        <f>LOG(K3)</f>
        <v>0.52710789328793262</v>
      </c>
    </row>
    <row r="4" spans="1:15">
      <c r="A4" t="s">
        <v>6</v>
      </c>
      <c r="B4">
        <v>0.5</v>
      </c>
      <c r="C4">
        <v>1</v>
      </c>
      <c r="D4">
        <v>2</v>
      </c>
      <c r="E4">
        <v>5</v>
      </c>
      <c r="F4">
        <v>10</v>
      </c>
      <c r="G4">
        <v>30</v>
      </c>
      <c r="H4">
        <v>60</v>
      </c>
      <c r="J4" s="2">
        <v>2</v>
      </c>
      <c r="K4" s="2">
        <v>2.7737020810000002</v>
      </c>
      <c r="L4">
        <f t="shared" ref="L4:M21" si="0">LOG(J4)</f>
        <v>0.3010299956639812</v>
      </c>
      <c r="M4">
        <f t="shared" si="0"/>
        <v>0.44305981235154046</v>
      </c>
      <c r="N4">
        <f>(M4-M3)/(L4-L3)</f>
        <v>-0.279201681383968</v>
      </c>
      <c r="O4">
        <f>M4-N4*L4</f>
        <v>0.52710789328793262</v>
      </c>
    </row>
    <row r="5" spans="1:15">
      <c r="A5" t="s">
        <v>8</v>
      </c>
      <c r="B5">
        <f>$C5/B4</f>
        <v>0.4</v>
      </c>
      <c r="C5">
        <f>B3</f>
        <v>0.2</v>
      </c>
      <c r="D5">
        <f t="shared" ref="D5:H5" si="1">$C5/D4</f>
        <v>0.1</v>
      </c>
      <c r="E5">
        <f t="shared" si="1"/>
        <v>0.04</v>
      </c>
      <c r="F5">
        <f t="shared" si="1"/>
        <v>0.02</v>
      </c>
      <c r="G5">
        <f t="shared" si="1"/>
        <v>6.6666666666666671E-3</v>
      </c>
      <c r="H5">
        <f t="shared" si="1"/>
        <v>3.3333333333333335E-3</v>
      </c>
      <c r="J5" s="2">
        <v>5</v>
      </c>
      <c r="K5" s="2">
        <v>1.689502565</v>
      </c>
      <c r="L5">
        <f t="shared" si="0"/>
        <v>0.69897000433601886</v>
      </c>
      <c r="M5">
        <f t="shared" si="0"/>
        <v>0.22775885545657978</v>
      </c>
      <c r="N5">
        <f t="shared" ref="N5:N19" si="2">(M5-M4)/(L5-L4)</f>
        <v>-0.5410387299669609</v>
      </c>
      <c r="O5">
        <f t="shared" ref="O5:O19" si="3">M5-N5*L5</f>
        <v>0.60592869888754053</v>
      </c>
    </row>
    <row r="6" spans="1:15">
      <c r="J6" s="2">
        <v>10</v>
      </c>
      <c r="K6" s="2">
        <v>0.96572213100000004</v>
      </c>
      <c r="L6">
        <f t="shared" si="0"/>
        <v>1</v>
      </c>
      <c r="M6">
        <f t="shared" si="0"/>
        <v>-1.5147815958244245E-2</v>
      </c>
      <c r="N6">
        <f t="shared" si="2"/>
        <v>-0.806918496208477</v>
      </c>
      <c r="O6">
        <f t="shared" si="3"/>
        <v>0.79177068025023278</v>
      </c>
    </row>
    <row r="7" spans="1:15">
      <c r="A7" t="s">
        <v>5</v>
      </c>
      <c r="B7" t="str">
        <f>B$4&amp;" min"</f>
        <v>0.5 min</v>
      </c>
      <c r="C7" t="str">
        <f t="shared" ref="C7:H7" si="4">C$4&amp;" min"</f>
        <v>1 min</v>
      </c>
      <c r="D7" t="str">
        <f t="shared" si="4"/>
        <v>2 min</v>
      </c>
      <c r="E7" t="str">
        <f t="shared" si="4"/>
        <v>5 min</v>
      </c>
      <c r="F7" t="str">
        <f t="shared" si="4"/>
        <v>10 min</v>
      </c>
      <c r="G7" t="str">
        <f t="shared" si="4"/>
        <v>30 min</v>
      </c>
      <c r="H7" t="str">
        <f t="shared" si="4"/>
        <v>60 min</v>
      </c>
      <c r="J7" s="2">
        <v>15</v>
      </c>
      <c r="K7" s="2">
        <v>0.66031548699999998</v>
      </c>
      <c r="L7">
        <f t="shared" si="0"/>
        <v>1.1760912590556813</v>
      </c>
      <c r="M7">
        <f t="shared" si="0"/>
        <v>-0.18024851669069403</v>
      </c>
      <c r="N7">
        <f t="shared" si="2"/>
        <v>-0.93758600862887653</v>
      </c>
      <c r="O7">
        <f t="shared" si="3"/>
        <v>0.92243819267063243</v>
      </c>
    </row>
    <row r="8" spans="1:15">
      <c r="A8" t="s">
        <v>4</v>
      </c>
      <c r="B8">
        <v>0.5</v>
      </c>
      <c r="C8">
        <v>1</v>
      </c>
      <c r="D8">
        <v>2</v>
      </c>
      <c r="E8">
        <v>5</v>
      </c>
      <c r="F8">
        <v>10</v>
      </c>
      <c r="G8">
        <v>30</v>
      </c>
      <c r="H8">
        <v>60</v>
      </c>
      <c r="J8" s="2">
        <v>30</v>
      </c>
      <c r="K8" s="2">
        <v>0.35293951800000001</v>
      </c>
      <c r="L8">
        <f t="shared" si="0"/>
        <v>1.4771212547196624</v>
      </c>
      <c r="M8">
        <f t="shared" si="0"/>
        <v>-0.45229971174919553</v>
      </c>
      <c r="N8">
        <f t="shared" si="2"/>
        <v>-0.90373450811251865</v>
      </c>
      <c r="O8">
        <f t="shared" si="3"/>
        <v>0.88262573880742479</v>
      </c>
    </row>
    <row r="9" spans="1:15">
      <c r="A9">
        <v>0.1</v>
      </c>
      <c r="B9" s="1">
        <f t="shared" ref="B9:H19" si="5">SQRT($B$1^2+$B$2^2+($B$3/$A9/B$8)^2)</f>
        <v>4.0001624966993532</v>
      </c>
      <c r="C9" s="1">
        <f t="shared" si="5"/>
        <v>2.00032497359804</v>
      </c>
      <c r="D9" s="1">
        <f t="shared" si="5"/>
        <v>1.000649788887201</v>
      </c>
      <c r="E9" s="1">
        <f t="shared" si="5"/>
        <v>0.40162171256046408</v>
      </c>
      <c r="F9" s="1">
        <f t="shared" si="5"/>
        <v>0.20322401432901577</v>
      </c>
      <c r="G9" s="1">
        <f t="shared" si="5"/>
        <v>7.5792113339347156E-2</v>
      </c>
      <c r="H9" s="1">
        <f t="shared" si="5"/>
        <v>4.9103066208854122E-2</v>
      </c>
      <c r="J9" s="2">
        <v>60</v>
      </c>
      <c r="K9" s="2">
        <v>0.194158461</v>
      </c>
      <c r="L9">
        <f t="shared" si="0"/>
        <v>1.7781512503836436</v>
      </c>
      <c r="M9">
        <f t="shared" si="0"/>
        <v>-0.71184367910430768</v>
      </c>
      <c r="N9">
        <f t="shared" si="2"/>
        <v>-0.86218639701547528</v>
      </c>
      <c r="O9">
        <f t="shared" si="3"/>
        <v>0.82125414081252823</v>
      </c>
    </row>
    <row r="10" spans="1:15">
      <c r="A10">
        <v>0.2</v>
      </c>
      <c r="B10" s="1">
        <f t="shared" si="5"/>
        <v>2.00032497359804</v>
      </c>
      <c r="C10" s="1">
        <f t="shared" si="5"/>
        <v>1.000649788887201</v>
      </c>
      <c r="D10" s="1">
        <f t="shared" si="5"/>
        <v>0.50129831437977135</v>
      </c>
      <c r="E10" s="1">
        <f t="shared" si="5"/>
        <v>0.20322401432901577</v>
      </c>
      <c r="F10" s="1">
        <f t="shared" si="5"/>
        <v>0.1063014581273465</v>
      </c>
      <c r="G10" s="1">
        <f t="shared" si="5"/>
        <v>4.9103066208854122E-2</v>
      </c>
      <c r="H10" s="1">
        <f t="shared" si="5"/>
        <v>3.9721250959376619E-2</v>
      </c>
      <c r="J10" s="2">
        <v>120</v>
      </c>
      <c r="K10" s="2">
        <v>0.108504435</v>
      </c>
      <c r="L10">
        <f t="shared" si="0"/>
        <v>2.0791812460476247</v>
      </c>
      <c r="M10">
        <f t="shared" si="0"/>
        <v>-0.96455251014113674</v>
      </c>
      <c r="N10">
        <f t="shared" si="2"/>
        <v>-0.83948056564738638</v>
      </c>
      <c r="O10">
        <f t="shared" si="3"/>
        <v>0.78087973837436087</v>
      </c>
    </row>
    <row r="11" spans="1:15">
      <c r="A11">
        <v>0.3</v>
      </c>
      <c r="B11" s="1">
        <f t="shared" si="5"/>
        <v>1.3338207442448098</v>
      </c>
      <c r="C11" s="1">
        <f t="shared" si="5"/>
        <v>0.6676409547387312</v>
      </c>
      <c r="D11" s="1">
        <f t="shared" si="5"/>
        <v>0.3352776627082561</v>
      </c>
      <c r="E11" s="1">
        <f t="shared" si="5"/>
        <v>0.13812232903400443</v>
      </c>
      <c r="F11" s="1">
        <f t="shared" si="5"/>
        <v>7.5792113339347156E-2</v>
      </c>
      <c r="G11" s="1">
        <f t="shared" si="5"/>
        <v>4.2353596783435372E-2</v>
      </c>
      <c r="H11" s="1">
        <f t="shared" si="5"/>
        <v>3.772872632522143E-2</v>
      </c>
      <c r="J11" s="2">
        <v>300</v>
      </c>
      <c r="K11" s="2">
        <v>5.5500062000000003E-2</v>
      </c>
      <c r="L11">
        <f t="shared" si="0"/>
        <v>2.4771212547196626</v>
      </c>
      <c r="M11">
        <f t="shared" si="0"/>
        <v>-1.2557065317197951</v>
      </c>
      <c r="N11">
        <f t="shared" si="2"/>
        <v>-0.73165305129852565</v>
      </c>
      <c r="O11">
        <f t="shared" si="3"/>
        <v>0.5566867927322785</v>
      </c>
    </row>
    <row r="12" spans="1:15">
      <c r="A12">
        <v>0.5</v>
      </c>
      <c r="B12" s="1">
        <f t="shared" si="5"/>
        <v>0.80081208782085711</v>
      </c>
      <c r="C12" s="1">
        <f t="shared" si="5"/>
        <v>0.40162171256046408</v>
      </c>
      <c r="D12" s="1">
        <f t="shared" si="5"/>
        <v>0.20322401432901577</v>
      </c>
      <c r="E12" s="1">
        <f t="shared" si="5"/>
        <v>8.7749643873921215E-2</v>
      </c>
      <c r="F12" s="1">
        <f t="shared" si="5"/>
        <v>5.3851648071345036E-2</v>
      </c>
      <c r="G12" s="1">
        <f t="shared" si="5"/>
        <v>3.8441875315569321E-2</v>
      </c>
      <c r="H12" s="1">
        <f t="shared" si="5"/>
        <v>3.6666666666666667E-2</v>
      </c>
      <c r="J12" s="2">
        <v>900</v>
      </c>
      <c r="K12" s="2">
        <v>3.1517268000000001E-2</v>
      </c>
      <c r="L12">
        <f t="shared" si="0"/>
        <v>2.9542425094393248</v>
      </c>
      <c r="M12">
        <f t="shared" si="0"/>
        <v>-1.5014514353432444</v>
      </c>
      <c r="N12">
        <f t="shared" si="2"/>
        <v>-0.51505754814431703</v>
      </c>
      <c r="O12">
        <f t="shared" si="3"/>
        <v>2.0153468192288582E-2</v>
      </c>
    </row>
    <row r="13" spans="1:15">
      <c r="A13">
        <v>1</v>
      </c>
      <c r="B13" s="1">
        <f t="shared" si="5"/>
        <v>0.40162171256046408</v>
      </c>
      <c r="C13" s="1">
        <f t="shared" si="5"/>
        <v>0.20322401432901577</v>
      </c>
      <c r="D13" s="1">
        <f t="shared" si="5"/>
        <v>0.1063014581273465</v>
      </c>
      <c r="E13" s="1">
        <f t="shared" si="5"/>
        <v>5.3851648071345036E-2</v>
      </c>
      <c r="F13" s="1">
        <f t="shared" si="5"/>
        <v>4.1231056256176603E-2</v>
      </c>
      <c r="G13" s="1">
        <f t="shared" si="5"/>
        <v>3.6666666666666667E-2</v>
      </c>
      <c r="H13" s="1">
        <f t="shared" si="5"/>
        <v>3.6209268304000716E-2</v>
      </c>
      <c r="J13" s="2">
        <v>1800</v>
      </c>
      <c r="K13" s="2">
        <v>2.3596382999999999E-2</v>
      </c>
      <c r="L13">
        <f t="shared" si="0"/>
        <v>3.255272505103306</v>
      </c>
      <c r="M13">
        <f t="shared" si="0"/>
        <v>-1.6271545632811302</v>
      </c>
      <c r="N13">
        <f t="shared" si="2"/>
        <v>-0.41757675231208308</v>
      </c>
      <c r="O13">
        <f t="shared" si="3"/>
        <v>-0.26782844270927275</v>
      </c>
    </row>
    <row r="14" spans="1:15">
      <c r="A14">
        <v>2</v>
      </c>
      <c r="B14" s="1">
        <f t="shared" si="5"/>
        <v>0.20322401432901577</v>
      </c>
      <c r="C14" s="1">
        <f t="shared" si="5"/>
        <v>0.1063014581273465</v>
      </c>
      <c r="D14" s="1">
        <f t="shared" si="5"/>
        <v>6.1644140029689765E-2</v>
      </c>
      <c r="E14" s="1">
        <f t="shared" si="5"/>
        <v>4.1231056256176603E-2</v>
      </c>
      <c r="F14" s="1">
        <f t="shared" si="5"/>
        <v>3.7416573867739417E-2</v>
      </c>
      <c r="G14" s="1">
        <f t="shared" si="5"/>
        <v>3.6209268304000716E-2</v>
      </c>
      <c r="H14" s="1">
        <f t="shared" si="5"/>
        <v>3.6094013046179527E-2</v>
      </c>
      <c r="J14" s="2">
        <v>3600</v>
      </c>
      <c r="K14" s="2">
        <v>1.7654045E-2</v>
      </c>
      <c r="L14">
        <f t="shared" si="0"/>
        <v>3.5563025007672873</v>
      </c>
      <c r="M14">
        <f t="shared" si="0"/>
        <v>-1.7531557707345884</v>
      </c>
      <c r="N14">
        <f t="shared" si="2"/>
        <v>-0.41856695102937369</v>
      </c>
      <c r="O14">
        <f t="shared" si="3"/>
        <v>-0.26460507605028805</v>
      </c>
    </row>
    <row r="15" spans="1:15">
      <c r="A15">
        <v>3</v>
      </c>
      <c r="B15" s="1">
        <f t="shared" si="5"/>
        <v>0.1381223290340044</v>
      </c>
      <c r="C15" s="1">
        <f t="shared" si="5"/>
        <v>7.5792113339347156E-2</v>
      </c>
      <c r="D15" s="1">
        <f t="shared" si="5"/>
        <v>4.9103066208854122E-2</v>
      </c>
      <c r="E15" s="1">
        <f t="shared" si="5"/>
        <v>3.8441875315569321E-2</v>
      </c>
      <c r="F15" s="1">
        <f t="shared" si="5"/>
        <v>3.6666666666666667E-2</v>
      </c>
      <c r="G15" s="1">
        <f t="shared" si="5"/>
        <v>3.6123929348908575E-2</v>
      </c>
      <c r="H15" s="1">
        <f t="shared" si="5"/>
        <v>3.6072629068328727E-2</v>
      </c>
      <c r="J15" s="2">
        <v>7200</v>
      </c>
      <c r="K15" s="2">
        <v>1.2316402000000001E-2</v>
      </c>
      <c r="L15">
        <f t="shared" si="0"/>
        <v>3.8573324964312685</v>
      </c>
      <c r="M15">
        <f t="shared" si="0"/>
        <v>-1.9095161444251811</v>
      </c>
      <c r="N15">
        <f t="shared" si="2"/>
        <v>-0.51941791828986672</v>
      </c>
      <c r="O15">
        <f t="shared" si="3"/>
        <v>9.4051471023003153E-2</v>
      </c>
    </row>
    <row r="16" spans="1:15">
      <c r="A16">
        <v>5</v>
      </c>
      <c r="B16" s="1">
        <f t="shared" si="5"/>
        <v>8.7749643873921215E-2</v>
      </c>
      <c r="C16" s="1">
        <f t="shared" si="5"/>
        <v>5.3851648071345036E-2</v>
      </c>
      <c r="D16" s="1">
        <f t="shared" si="5"/>
        <v>4.1231056256176603E-2</v>
      </c>
      <c r="E16" s="1">
        <f t="shared" si="5"/>
        <v>3.6932370625238777E-2</v>
      </c>
      <c r="F16" s="1">
        <f t="shared" si="5"/>
        <v>3.6276714294434111E-2</v>
      </c>
      <c r="G16" s="1">
        <f t="shared" si="5"/>
        <v>3.6080157673959487E-2</v>
      </c>
      <c r="H16" s="1">
        <f t="shared" si="5"/>
        <v>3.6061675563462722E-2</v>
      </c>
      <c r="J16" s="2">
        <v>10800</v>
      </c>
      <c r="K16" s="2">
        <v>9.1507380000000003E-3</v>
      </c>
      <c r="L16">
        <f t="shared" si="0"/>
        <v>4.0334237554869494</v>
      </c>
      <c r="M16">
        <f t="shared" si="0"/>
        <v>-2.0385438790042749</v>
      </c>
      <c r="N16">
        <f t="shared" si="2"/>
        <v>-0.73273219392618794</v>
      </c>
      <c r="O16">
        <f t="shared" si="3"/>
        <v>0.91687555838768153</v>
      </c>
    </row>
    <row r="17" spans="1:15">
      <c r="A17">
        <v>10</v>
      </c>
      <c r="B17" s="1">
        <f t="shared" si="5"/>
        <v>5.3851648071345036E-2</v>
      </c>
      <c r="C17" s="1">
        <f t="shared" si="5"/>
        <v>4.1231056256176603E-2</v>
      </c>
      <c r="D17" s="1">
        <f t="shared" si="5"/>
        <v>3.7416573867739417E-2</v>
      </c>
      <c r="E17" s="1">
        <f t="shared" si="5"/>
        <v>3.6276714294434111E-2</v>
      </c>
      <c r="F17" s="1">
        <f t="shared" si="5"/>
        <v>3.611094017053558E-2</v>
      </c>
      <c r="G17" s="1">
        <f t="shared" si="5"/>
        <v>3.6061675563462722E-2</v>
      </c>
      <c r="H17" s="1">
        <f t="shared" si="5"/>
        <v>3.6057053555595901E-2</v>
      </c>
      <c r="J17" s="2">
        <v>14400</v>
      </c>
      <c r="K17" s="2">
        <v>6.8247560000000004E-3</v>
      </c>
      <c r="L17">
        <f t="shared" si="0"/>
        <v>4.1583624920952493</v>
      </c>
      <c r="M17">
        <f t="shared" si="0"/>
        <v>-2.1659128709901885</v>
      </c>
      <c r="N17">
        <f t="shared" si="2"/>
        <v>-1.0194515763772516</v>
      </c>
      <c r="O17">
        <f t="shared" si="3"/>
        <v>2.0733363267243496</v>
      </c>
    </row>
    <row r="18" spans="1:15">
      <c r="A18">
        <v>20</v>
      </c>
      <c r="B18" s="1">
        <f t="shared" si="5"/>
        <v>4.1231056256176603E-2</v>
      </c>
      <c r="C18" s="1">
        <f t="shared" si="5"/>
        <v>3.7416573867739417E-2</v>
      </c>
      <c r="D18" s="1">
        <f t="shared" si="5"/>
        <v>3.6400549446402593E-2</v>
      </c>
      <c r="E18" s="1">
        <f t="shared" si="5"/>
        <v>3.611094017053558E-2</v>
      </c>
      <c r="F18" s="1">
        <f t="shared" si="5"/>
        <v>3.6069377593742867E-2</v>
      </c>
      <c r="G18" s="1">
        <f t="shared" si="5"/>
        <v>3.6057053555595901E-2</v>
      </c>
      <c r="H18" s="1">
        <f t="shared" si="5"/>
        <v>3.6055897961051776E-2</v>
      </c>
      <c r="J18" s="2">
        <v>21600</v>
      </c>
      <c r="K18" s="2">
        <v>3.4411979999999999E-3</v>
      </c>
      <c r="L18">
        <f t="shared" si="0"/>
        <v>4.3344537511509307</v>
      </c>
      <c r="M18">
        <f t="shared" si="0"/>
        <v>-2.4632903381801423</v>
      </c>
      <c r="N18">
        <f t="shared" si="2"/>
        <v>-1.688769043873557</v>
      </c>
      <c r="O18">
        <f t="shared" si="3"/>
        <v>4.856600978865167</v>
      </c>
    </row>
    <row r="19" spans="1:15">
      <c r="A19">
        <v>50</v>
      </c>
      <c r="B19" s="1">
        <f t="shared" si="5"/>
        <v>3.6932370625238777E-2</v>
      </c>
      <c r="C19" s="1">
        <f t="shared" si="5"/>
        <v>3.6276714294434111E-2</v>
      </c>
      <c r="D19" s="1">
        <f t="shared" si="5"/>
        <v>3.611094017053558E-2</v>
      </c>
      <c r="E19" s="1">
        <f t="shared" si="5"/>
        <v>3.60643868657156E-2</v>
      </c>
      <c r="F19" s="1">
        <f t="shared" si="5"/>
        <v>3.6057731487158198E-2</v>
      </c>
      <c r="G19" s="1">
        <f t="shared" si="5"/>
        <v>3.605575928721759E-2</v>
      </c>
      <c r="H19" s="1">
        <f t="shared" si="5"/>
        <v>3.6055574387942352E-2</v>
      </c>
      <c r="J19" s="2">
        <v>28800</v>
      </c>
      <c r="K19" s="2">
        <v>2.7550420000000001E-3</v>
      </c>
      <c r="L19">
        <f t="shared" si="0"/>
        <v>4.4593924877592306</v>
      </c>
      <c r="M19">
        <f t="shared" si="0"/>
        <v>-2.5598717760393455</v>
      </c>
      <c r="N19">
        <f t="shared" si="2"/>
        <v>-0.77303037057273294</v>
      </c>
      <c r="O19">
        <f t="shared" si="3"/>
        <v>0.88737405130243419</v>
      </c>
    </row>
    <row r="21" spans="1:15">
      <c r="J21" s="2">
        <v>600</v>
      </c>
      <c r="K21">
        <f>10^M21</f>
        <v>3.8837001944388862E-2</v>
      </c>
      <c r="L21">
        <f t="shared" si="0"/>
        <v>2.7781512503836434</v>
      </c>
      <c r="M21">
        <f>N21*L21+O21</f>
        <v>-1.4107543032043794</v>
      </c>
      <c r="N21">
        <v>-0.51505754814431703</v>
      </c>
      <c r="O21">
        <v>2.0153468192288582E-2</v>
      </c>
    </row>
    <row r="22" spans="1:15">
      <c r="A22" t="s">
        <v>18</v>
      </c>
      <c r="B22" s="4">
        <v>0.01</v>
      </c>
    </row>
    <row r="23" spans="1:15">
      <c r="A23" t="s">
        <v>16</v>
      </c>
      <c r="B23" s="4">
        <v>0.04</v>
      </c>
    </row>
    <row r="24" spans="1:15">
      <c r="A24" t="s">
        <v>33</v>
      </c>
    </row>
    <row r="25" spans="1:15">
      <c r="A25" t="s">
        <v>10</v>
      </c>
    </row>
    <row r="26" spans="1:15">
      <c r="A26" t="s">
        <v>6</v>
      </c>
      <c r="B26">
        <v>30</v>
      </c>
      <c r="C26">
        <v>60</v>
      </c>
      <c r="D26">
        <v>120</v>
      </c>
      <c r="E26">
        <v>300</v>
      </c>
      <c r="F26">
        <v>600</v>
      </c>
      <c r="G26">
        <v>1800</v>
      </c>
      <c r="H26">
        <v>3600</v>
      </c>
    </row>
    <row r="27" spans="1:15">
      <c r="A27" t="s">
        <v>17</v>
      </c>
      <c r="B27" s="3">
        <f>0.1/(B26/100)</f>
        <v>0.33333333333333337</v>
      </c>
      <c r="C27" s="3">
        <f>0.1/(C26/100)</f>
        <v>0.16666666666666669</v>
      </c>
      <c r="D27" s="3">
        <f>0.1/SQRT(D26/100)</f>
        <v>9.1287092917527693E-2</v>
      </c>
      <c r="E27" s="3">
        <f t="shared" ref="E27:H27" si="6">0.1/SQRT(E26/100)</f>
        <v>5.7735026918962581E-2</v>
      </c>
      <c r="F27" s="3">
        <f t="shared" si="6"/>
        <v>4.0824829046386304E-2</v>
      </c>
      <c r="G27" s="3">
        <f t="shared" si="6"/>
        <v>2.3570226039551587E-2</v>
      </c>
      <c r="H27" s="3">
        <f t="shared" si="6"/>
        <v>1.6666666666666666E-2</v>
      </c>
    </row>
    <row r="28" spans="1:15">
      <c r="A28" t="s">
        <v>9</v>
      </c>
      <c r="B28" s="3">
        <f>K8</f>
        <v>0.35293951800000001</v>
      </c>
      <c r="C28" s="3">
        <f>K9</f>
        <v>0.194158461</v>
      </c>
      <c r="D28" s="3">
        <f>K10</f>
        <v>0.108504435</v>
      </c>
      <c r="E28" s="3">
        <f>K11</f>
        <v>5.5500062000000003E-2</v>
      </c>
      <c r="F28" s="3">
        <f>K21</f>
        <v>3.8837001944388862E-2</v>
      </c>
      <c r="G28" s="3">
        <f>K13</f>
        <v>2.3596382999999999E-2</v>
      </c>
      <c r="H28" s="3">
        <f>K14</f>
        <v>1.7654045E-2</v>
      </c>
    </row>
    <row r="29" spans="1:15">
      <c r="A29" t="s">
        <v>19</v>
      </c>
      <c r="B29" t="str">
        <f>B$4&amp;" min"</f>
        <v>0.5 min</v>
      </c>
      <c r="C29" t="str">
        <f t="shared" ref="C29:H29" si="7">C$4&amp;" min"</f>
        <v>1 min</v>
      </c>
      <c r="D29" t="str">
        <f t="shared" si="7"/>
        <v>2 min</v>
      </c>
      <c r="E29" t="str">
        <f t="shared" si="7"/>
        <v>5 min</v>
      </c>
      <c r="F29" t="str">
        <f t="shared" si="7"/>
        <v>10 min</v>
      </c>
      <c r="G29" t="str">
        <f t="shared" si="7"/>
        <v>30 min</v>
      </c>
      <c r="H29" t="str">
        <f t="shared" si="7"/>
        <v>60 min</v>
      </c>
    </row>
    <row r="30" spans="1:15">
      <c r="A30" t="s">
        <v>4</v>
      </c>
      <c r="B30">
        <v>0.5</v>
      </c>
      <c r="C30">
        <v>1</v>
      </c>
      <c r="D30">
        <v>2</v>
      </c>
      <c r="E30">
        <v>5</v>
      </c>
      <c r="F30">
        <v>10</v>
      </c>
      <c r="G30">
        <v>30</v>
      </c>
      <c r="H30">
        <v>60</v>
      </c>
    </row>
    <row r="31" spans="1:15">
      <c r="A31">
        <v>0.1</v>
      </c>
      <c r="B31" s="4">
        <f>2*SQRT($B$22^2+$B$23^2+(B$28/$A31)^2)</f>
        <v>7.059272012497388</v>
      </c>
      <c r="C31" s="4">
        <f t="shared" ref="C31:H41" si="8">2*SQRT($B$22^2+$B$23^2+(C$28/$A31)^2)</f>
        <v>3.8840446947937415</v>
      </c>
      <c r="D31" s="4">
        <f t="shared" si="8"/>
        <v>2.1716548910606606</v>
      </c>
      <c r="E31" s="4">
        <f t="shared" si="8"/>
        <v>1.1130600849916132</v>
      </c>
      <c r="F31" s="4">
        <f t="shared" si="8"/>
        <v>0.78110504287924398</v>
      </c>
      <c r="G31" s="4">
        <f t="shared" si="8"/>
        <v>0.47907798558593317</v>
      </c>
      <c r="H31" s="4">
        <f t="shared" si="8"/>
        <v>0.36258257258838295</v>
      </c>
    </row>
    <row r="32" spans="1:15">
      <c r="A32">
        <v>0.2</v>
      </c>
      <c r="B32" s="4">
        <f t="shared" ref="B32:B41" si="9">2*SQRT($B$22^2+$B$23^2+(B$28/$A32)^2)</f>
        <v>3.5303583864258359</v>
      </c>
      <c r="C32" s="4">
        <f t="shared" si="8"/>
        <v>1.9433349679838658</v>
      </c>
      <c r="D32" s="4">
        <f t="shared" si="8"/>
        <v>1.0881733508347475</v>
      </c>
      <c r="E32" s="4">
        <f t="shared" si="8"/>
        <v>0.56109329723352097</v>
      </c>
      <c r="F32" s="4">
        <f t="shared" si="8"/>
        <v>0.39702804939052655</v>
      </c>
      <c r="G32" s="4">
        <f t="shared" si="8"/>
        <v>0.24995785458406561</v>
      </c>
      <c r="H32" s="4">
        <f t="shared" si="8"/>
        <v>0.19485002049320521</v>
      </c>
    </row>
    <row r="33" spans="1:8">
      <c r="A33">
        <v>0.3</v>
      </c>
      <c r="B33" s="4">
        <f t="shared" si="9"/>
        <v>2.3543746833508075</v>
      </c>
      <c r="C33" s="4">
        <f t="shared" si="8"/>
        <v>1.2970138006271437</v>
      </c>
      <c r="D33" s="4">
        <f t="shared" si="8"/>
        <v>0.7280479964235943</v>
      </c>
      <c r="E33" s="4">
        <f t="shared" si="8"/>
        <v>0.37907823185569167</v>
      </c>
      <c r="F33" s="4">
        <f t="shared" si="8"/>
        <v>0.27172802742844543</v>
      </c>
      <c r="G33" s="4">
        <f t="shared" si="8"/>
        <v>0.17761247337112446</v>
      </c>
      <c r="H33" s="4">
        <f t="shared" si="8"/>
        <v>0.14370731132131417</v>
      </c>
    </row>
    <row r="34" spans="1:8">
      <c r="A34">
        <v>0.5</v>
      </c>
      <c r="B34" s="4">
        <f t="shared" si="9"/>
        <v>1.4141643659268031</v>
      </c>
      <c r="C34" s="4">
        <f t="shared" si="8"/>
        <v>0.78099944151466361</v>
      </c>
      <c r="D34" s="4">
        <f t="shared" si="8"/>
        <v>0.44178207142742631</v>
      </c>
      <c r="E34" s="4">
        <f t="shared" si="8"/>
        <v>0.23682083969123477</v>
      </c>
      <c r="F34" s="4">
        <f t="shared" si="8"/>
        <v>0.17587780849344078</v>
      </c>
      <c r="G34" s="4">
        <f t="shared" si="8"/>
        <v>0.12533406819744991</v>
      </c>
      <c r="H34" s="4">
        <f t="shared" si="8"/>
        <v>0.10856631557620623</v>
      </c>
    </row>
    <row r="35" spans="1:8">
      <c r="A35">
        <v>1</v>
      </c>
      <c r="B35" s="4">
        <f t="shared" si="9"/>
        <v>0.71067940272973251</v>
      </c>
      <c r="C35" s="4">
        <f t="shared" si="8"/>
        <v>0.39697611000103533</v>
      </c>
      <c r="D35" s="4">
        <f t="shared" si="8"/>
        <v>0.23214833546393757</v>
      </c>
      <c r="E35" s="4">
        <f t="shared" si="8"/>
        <v>0.13827880361073197</v>
      </c>
      <c r="F35" s="4">
        <f t="shared" si="8"/>
        <v>0.11328393919754846</v>
      </c>
      <c r="G35" s="4">
        <f t="shared" si="8"/>
        <v>9.5011352809707725E-2</v>
      </c>
      <c r="H35" s="4">
        <f t="shared" si="8"/>
        <v>8.9703183998384922E-2</v>
      </c>
    </row>
    <row r="36" spans="1:8">
      <c r="A36">
        <v>2</v>
      </c>
      <c r="B36" s="4">
        <f t="shared" si="9"/>
        <v>0.36244489700652749</v>
      </c>
      <c r="C36" s="4">
        <f t="shared" si="8"/>
        <v>0.21094432435571364</v>
      </c>
      <c r="D36" s="4">
        <f t="shared" si="8"/>
        <v>0.136283573532063</v>
      </c>
      <c r="E36" s="4">
        <f t="shared" si="8"/>
        <v>9.939948129645268E-2</v>
      </c>
      <c r="F36" s="4">
        <f t="shared" si="8"/>
        <v>9.1149946352307123E-2</v>
      </c>
      <c r="G36" s="4">
        <f t="shared" si="8"/>
        <v>8.577172780516136E-2</v>
      </c>
      <c r="H36" s="4">
        <f t="shared" si="8"/>
        <v>8.4330690171858708E-2</v>
      </c>
    </row>
    <row r="37" spans="1:8">
      <c r="A37">
        <v>3</v>
      </c>
      <c r="B37" s="4">
        <f t="shared" si="9"/>
        <v>0.24932469090732298</v>
      </c>
      <c r="C37" s="4">
        <f t="shared" si="8"/>
        <v>0.15347458418309098</v>
      </c>
      <c r="D37" s="4">
        <f t="shared" si="8"/>
        <v>0.10969292981301985</v>
      </c>
      <c r="E37" s="4">
        <f t="shared" si="8"/>
        <v>9.038253735467032E-2</v>
      </c>
      <c r="F37" s="4">
        <f t="shared" si="8"/>
        <v>8.6431251344068483E-2</v>
      </c>
      <c r="G37" s="4">
        <f t="shared" si="8"/>
        <v>8.394916263412093E-2</v>
      </c>
      <c r="H37" s="4">
        <f t="shared" si="8"/>
        <v>8.3297766556324981E-2</v>
      </c>
    </row>
    <row r="38" spans="1:8">
      <c r="A38">
        <v>5</v>
      </c>
      <c r="B38" s="4">
        <f t="shared" si="9"/>
        <v>0.16349498016321962</v>
      </c>
      <c r="C38" s="4">
        <f t="shared" si="8"/>
        <v>0.11327665812718066</v>
      </c>
      <c r="D38" s="4">
        <f t="shared" si="8"/>
        <v>9.3186447439244494E-2</v>
      </c>
      <c r="E38" s="4">
        <f t="shared" si="8"/>
        <v>8.5398132890131831E-2</v>
      </c>
      <c r="F38" s="4">
        <f t="shared" si="8"/>
        <v>8.3912633346859958E-2</v>
      </c>
      <c r="G38" s="4">
        <f t="shared" si="8"/>
        <v>8.3000519796620736E-2</v>
      </c>
      <c r="H38" s="4">
        <f t="shared" si="8"/>
        <v>8.2763919969863223E-2</v>
      </c>
    </row>
    <row r="39" spans="1:8">
      <c r="A39">
        <v>10</v>
      </c>
      <c r="B39" s="4">
        <f t="shared" si="9"/>
        <v>0.10854792551975784</v>
      </c>
      <c r="C39" s="4">
        <f t="shared" si="8"/>
        <v>9.1147684112738381E-2</v>
      </c>
      <c r="D39" s="4">
        <f t="shared" si="8"/>
        <v>8.52697396301101E-2</v>
      </c>
      <c r="E39" s="4">
        <f t="shared" si="8"/>
        <v>8.3205830776936274E-2</v>
      </c>
      <c r="F39" s="4">
        <f t="shared" si="8"/>
        <v>8.2827124233557328E-2</v>
      </c>
      <c r="G39" s="4">
        <f t="shared" si="8"/>
        <v>8.2597043358871566E-2</v>
      </c>
      <c r="H39" s="4">
        <f t="shared" si="8"/>
        <v>8.2537667838354159E-2</v>
      </c>
    </row>
    <row r="40" spans="1:8">
      <c r="A40">
        <v>20</v>
      </c>
      <c r="B40" s="4">
        <f t="shared" si="9"/>
        <v>8.9697619999979508E-2</v>
      </c>
      <c r="C40" s="4">
        <f t="shared" si="8"/>
        <v>8.4717029455587539E-2</v>
      </c>
      <c r="D40" s="4">
        <f t="shared" si="8"/>
        <v>8.3172904988022947E-2</v>
      </c>
      <c r="E40" s="4">
        <f t="shared" si="8"/>
        <v>8.264866949213423E-2</v>
      </c>
      <c r="F40" s="4">
        <f t="shared" si="8"/>
        <v>8.2553516746412967E-2</v>
      </c>
      <c r="G40" s="4">
        <f t="shared" si="8"/>
        <v>8.2495865914037333E-2</v>
      </c>
      <c r="H40" s="4">
        <f t="shared" si="8"/>
        <v>8.2481007832401157E-2</v>
      </c>
    </row>
    <row r="41" spans="1:8">
      <c r="A41">
        <v>50</v>
      </c>
      <c r="B41" s="4">
        <f t="shared" si="9"/>
        <v>8.3661855617633271E-2</v>
      </c>
      <c r="C41" s="4">
        <f t="shared" si="8"/>
        <v>8.2827024652371892E-2</v>
      </c>
      <c r="D41" s="4">
        <f t="shared" si="8"/>
        <v>8.2576250458975611E-2</v>
      </c>
      <c r="E41" s="4">
        <f t="shared" si="8"/>
        <v>8.2491989980913949E-2</v>
      </c>
      <c r="F41" s="4">
        <f t="shared" si="8"/>
        <v>8.2476743997032559E-2</v>
      </c>
      <c r="G41" s="4">
        <f t="shared" si="8"/>
        <v>8.2467513984993468E-2</v>
      </c>
      <c r="H41" s="4">
        <f t="shared" si="8"/>
        <v>8.2465136054503535E-2</v>
      </c>
    </row>
    <row r="43" spans="1:8">
      <c r="A43" t="s">
        <v>21</v>
      </c>
      <c r="B43">
        <v>0.02</v>
      </c>
      <c r="C43" t="s">
        <v>20</v>
      </c>
    </row>
    <row r="44" spans="1:8">
      <c r="A44" t="s">
        <v>22</v>
      </c>
      <c r="B44">
        <v>0.01</v>
      </c>
      <c r="C44" t="s">
        <v>29</v>
      </c>
    </row>
    <row r="45" spans="1:8">
      <c r="A45" t="s">
        <v>23</v>
      </c>
      <c r="B45">
        <v>1.22</v>
      </c>
      <c r="C45" t="s">
        <v>20</v>
      </c>
    </row>
    <row r="46" spans="1:8">
      <c r="A46" t="s">
        <v>24</v>
      </c>
      <c r="B46">
        <v>0.1</v>
      </c>
      <c r="C46" t="s">
        <v>29</v>
      </c>
    </row>
    <row r="47" spans="1:8">
      <c r="A47" t="s">
        <v>27</v>
      </c>
      <c r="B47">
        <v>0.8</v>
      </c>
    </row>
    <row r="48" spans="1:8">
      <c r="A48" t="s">
        <v>28</v>
      </c>
      <c r="B48">
        <f>B47/(1-B47)</f>
        <v>4.0000000000000009</v>
      </c>
    </row>
    <row r="49" spans="1:8">
      <c r="A49" t="s">
        <v>18</v>
      </c>
      <c r="B49" s="4">
        <v>0.03</v>
      </c>
    </row>
    <row r="50" spans="1:8">
      <c r="A50" t="s">
        <v>16</v>
      </c>
      <c r="B50" s="4">
        <v>0.04</v>
      </c>
    </row>
    <row r="51" spans="1:8">
      <c r="A51" t="s">
        <v>25</v>
      </c>
    </row>
    <row r="52" spans="1:8">
      <c r="A52" t="s">
        <v>26</v>
      </c>
    </row>
    <row r="53" spans="1:8">
      <c r="A53" t="s">
        <v>6</v>
      </c>
      <c r="B53">
        <v>30</v>
      </c>
      <c r="C53">
        <v>60</v>
      </c>
      <c r="D53">
        <v>120</v>
      </c>
      <c r="E53">
        <v>300</v>
      </c>
      <c r="F53">
        <v>600</v>
      </c>
      <c r="G53">
        <v>1800</v>
      </c>
      <c r="H53">
        <v>3600</v>
      </c>
    </row>
    <row r="54" spans="1:8">
      <c r="A54" t="s">
        <v>17</v>
      </c>
      <c r="B54" s="3">
        <f>0.1/(B53/100)</f>
        <v>0.33333333333333337</v>
      </c>
      <c r="C54" s="3">
        <f>0.1/(C53/100)</f>
        <v>0.16666666666666669</v>
      </c>
      <c r="D54" s="3">
        <f>0.1/SQRT(D53/100)</f>
        <v>9.1287092917527693E-2</v>
      </c>
      <c r="E54" s="3">
        <f t="shared" ref="E54:H54" si="10">0.1/SQRT(E53/100)</f>
        <v>5.7735026918962581E-2</v>
      </c>
      <c r="F54" s="3">
        <f t="shared" si="10"/>
        <v>4.0824829046386304E-2</v>
      </c>
      <c r="G54" s="3">
        <f t="shared" si="10"/>
        <v>2.3570226039551587E-2</v>
      </c>
      <c r="H54" s="3">
        <f t="shared" si="10"/>
        <v>1.6666666666666666E-2</v>
      </c>
    </row>
    <row r="55" spans="1:8">
      <c r="A55" t="s">
        <v>9</v>
      </c>
      <c r="B55" s="3">
        <v>0.35293951800000001</v>
      </c>
      <c r="C55" s="3">
        <v>0.194158461</v>
      </c>
      <c r="D55" s="3">
        <v>0.108504435</v>
      </c>
      <c r="E55" s="3">
        <v>5.5500062000000003E-2</v>
      </c>
      <c r="F55" s="3">
        <v>3.8837001944388862E-2</v>
      </c>
      <c r="G55" s="3">
        <v>2.3596382999999999E-2</v>
      </c>
      <c r="H55" s="3">
        <v>1.7654045E-2</v>
      </c>
    </row>
    <row r="56" spans="1:8">
      <c r="A56" t="s">
        <v>19</v>
      </c>
      <c r="B56" t="str">
        <f>B$4&amp;" min"</f>
        <v>0.5 min</v>
      </c>
      <c r="C56" t="str">
        <f t="shared" ref="C56:H56" si="11">C$4&amp;" min"</f>
        <v>1 min</v>
      </c>
      <c r="D56" t="str">
        <f t="shared" si="11"/>
        <v>2 min</v>
      </c>
      <c r="E56" t="str">
        <f t="shared" si="11"/>
        <v>5 min</v>
      </c>
      <c r="F56" t="str">
        <f t="shared" si="11"/>
        <v>10 min</v>
      </c>
      <c r="G56" t="str">
        <f t="shared" si="11"/>
        <v>30 min</v>
      </c>
      <c r="H56" t="str">
        <f t="shared" si="11"/>
        <v>60 min</v>
      </c>
    </row>
    <row r="57" spans="1:8">
      <c r="A57" t="s">
        <v>4</v>
      </c>
      <c r="B57">
        <v>0.5</v>
      </c>
      <c r="C57">
        <v>1</v>
      </c>
      <c r="D57">
        <v>2</v>
      </c>
      <c r="E57">
        <v>5</v>
      </c>
      <c r="F57">
        <v>10</v>
      </c>
      <c r="G57">
        <v>30</v>
      </c>
      <c r="H57">
        <v>60</v>
      </c>
    </row>
    <row r="58" spans="1:8">
      <c r="A58">
        <v>0.1</v>
      </c>
      <c r="B58" s="4">
        <f>2/$B$45*SQRT(($B$45+$B$48*$B$43)^2*($B$49^2+$B$50^2+(B$55/$A58)^2)+0)</f>
        <v>7.5224166061170497</v>
      </c>
      <c r="C58" s="4">
        <f t="shared" ref="C58:H68" si="12">2/$B$45*SQRT(($B$45+$B$48*$B$43)^2*($B$49^2+$B$50^2+(C$55/$A58)^2)+0)</f>
        <v>4.1391750811922821</v>
      </c>
      <c r="D58" s="4">
        <f t="shared" si="12"/>
        <v>2.3148434351398706</v>
      </c>
      <c r="E58" s="4">
        <f t="shared" si="12"/>
        <v>1.1875783831709035</v>
      </c>
      <c r="F58" s="4">
        <f t="shared" si="12"/>
        <v>0.83450489127246807</v>
      </c>
      <c r="G58" s="4">
        <f t="shared" si="12"/>
        <v>0.51403936525148497</v>
      </c>
      <c r="H58" s="4">
        <f t="shared" si="12"/>
        <v>0.39103235947780651</v>
      </c>
    </row>
    <row r="59" spans="1:8">
      <c r="A59">
        <v>0.2</v>
      </c>
      <c r="B59" s="4">
        <f t="shared" ref="B59:B68" si="13">2/$B$45*SQRT(($B$45+$B$48*$B$43)^2*($B$49^2+$B$50^2+(B$55/$A59)^2)+0)</f>
        <v>3.7623401965995962</v>
      </c>
      <c r="C59" s="4">
        <f t="shared" si="12"/>
        <v>2.0716438989709318</v>
      </c>
      <c r="D59" s="4">
        <f t="shared" si="12"/>
        <v>1.1610946939226103</v>
      </c>
      <c r="E59" s="4">
        <f t="shared" si="12"/>
        <v>0.60091718231084501</v>
      </c>
      <c r="F59" s="4">
        <f t="shared" si="12"/>
        <v>0.42733530083778404</v>
      </c>
      <c r="G59" s="4">
        <f t="shared" si="12"/>
        <v>0.27308418703714477</v>
      </c>
      <c r="H59" s="4">
        <f t="shared" si="12"/>
        <v>0.2161999826373629</v>
      </c>
    </row>
    <row r="60" spans="1:8">
      <c r="A60">
        <v>0.3</v>
      </c>
      <c r="B60" s="4">
        <f t="shared" si="13"/>
        <v>2.5094839529896795</v>
      </c>
      <c r="C60" s="4">
        <f t="shared" si="12"/>
        <v>1.3833777562984475</v>
      </c>
      <c r="D60" s="4">
        <f t="shared" si="12"/>
        <v>0.77812709087904475</v>
      </c>
      <c r="E60" s="4">
        <f t="shared" si="12"/>
        <v>0.4084085934730381</v>
      </c>
      <c r="F60" s="4">
        <f t="shared" si="12"/>
        <v>0.29575406644832525</v>
      </c>
      <c r="G60" s="4">
        <f t="shared" si="12"/>
        <v>0.19862646848823184</v>
      </c>
      <c r="H60" s="4">
        <f t="shared" si="12"/>
        <v>0.16456748125771994</v>
      </c>
    </row>
    <row r="61" spans="1:8">
      <c r="A61">
        <v>0.5</v>
      </c>
      <c r="B61" s="4">
        <f t="shared" si="13"/>
        <v>1.5081015746490285</v>
      </c>
      <c r="C61" s="4">
        <f t="shared" si="12"/>
        <v>0.83439265920187877</v>
      </c>
      <c r="D61" s="4">
        <f t="shared" si="12"/>
        <v>0.47459488070128125</v>
      </c>
      <c r="E61" s="4">
        <f t="shared" si="12"/>
        <v>0.25944940213161</v>
      </c>
      <c r="F61" s="4">
        <f t="shared" si="12"/>
        <v>0.19686602592058411</v>
      </c>
      <c r="G61" s="4">
        <f t="shared" si="12"/>
        <v>0.14652560998195202</v>
      </c>
      <c r="H61" s="4">
        <f t="shared" si="12"/>
        <v>0.1304474908375334</v>
      </c>
    </row>
    <row r="62" spans="1:8">
      <c r="A62">
        <v>1</v>
      </c>
      <c r="B62" s="4">
        <f t="shared" si="13"/>
        <v>0.75967654025737874</v>
      </c>
      <c r="C62" s="4">
        <f t="shared" si="12"/>
        <v>0.42728050901626269</v>
      </c>
      <c r="D62" s="4">
        <f t="shared" si="12"/>
        <v>0.25460936972088583</v>
      </c>
      <c r="E62" s="4">
        <f t="shared" si="12"/>
        <v>0.15919910181691777</v>
      </c>
      <c r="F62" s="4">
        <f t="shared" si="12"/>
        <v>0.13492558687343892</v>
      </c>
      <c r="G62" s="4">
        <f t="shared" si="12"/>
        <v>0.11782739302830504</v>
      </c>
      <c r="H62" s="4">
        <f t="shared" si="12"/>
        <v>0.11300439336217409</v>
      </c>
    </row>
    <row r="63" spans="1:8">
      <c r="A63">
        <v>2</v>
      </c>
      <c r="B63" s="4">
        <f t="shared" si="13"/>
        <v>0.39088741014140643</v>
      </c>
      <c r="C63" s="4">
        <f t="shared" si="12"/>
        <v>0.23271874505290718</v>
      </c>
      <c r="D63" s="4">
        <f t="shared" si="12"/>
        <v>0.15723338939333964</v>
      </c>
      <c r="E63" s="4">
        <f t="shared" si="12"/>
        <v>0.12186855401427076</v>
      </c>
      <c r="F63" s="4">
        <f t="shared" si="12"/>
        <v>0.11431134874099931</v>
      </c>
      <c r="G63" s="4">
        <f t="shared" si="12"/>
        <v>0.10948369554259005</v>
      </c>
      <c r="H63" s="4">
        <f t="shared" si="12"/>
        <v>0.10820514859510676</v>
      </c>
    </row>
    <row r="64" spans="1:8">
      <c r="A64">
        <v>3</v>
      </c>
      <c r="B64" s="4">
        <f t="shared" si="13"/>
        <v>0.27242618626096177</v>
      </c>
      <c r="C64" s="4">
        <f t="shared" si="12"/>
        <v>0.17429363162140618</v>
      </c>
      <c r="D64" s="4">
        <f t="shared" si="12"/>
        <v>0.13151329800884787</v>
      </c>
      <c r="E64" s="4">
        <f t="shared" si="12"/>
        <v>0.11361736508910698</v>
      </c>
      <c r="F64" s="4">
        <f t="shared" si="12"/>
        <v>0.11007104313020921</v>
      </c>
      <c r="G64" s="4">
        <f t="shared" si="12"/>
        <v>0.10786776440348728</v>
      </c>
      <c r="H64" s="4">
        <f t="shared" si="12"/>
        <v>0.10729284419960296</v>
      </c>
    </row>
    <row r="65" spans="1:8">
      <c r="A65">
        <v>5</v>
      </c>
      <c r="B65" s="4">
        <f t="shared" si="13"/>
        <v>0.18434921603346721</v>
      </c>
      <c r="C65" s="4">
        <f t="shared" si="12"/>
        <v>0.13491864569015286</v>
      </c>
      <c r="D65" s="4">
        <f t="shared" si="12"/>
        <v>0.11616080606402406</v>
      </c>
      <c r="E65" s="4">
        <f t="shared" si="12"/>
        <v>0.10915159082775509</v>
      </c>
      <c r="F65" s="4">
        <f t="shared" si="12"/>
        <v>0.10783548664137801</v>
      </c>
      <c r="G65" s="4">
        <f t="shared" si="12"/>
        <v>0.10703096468485654</v>
      </c>
      <c r="H65" s="4">
        <f t="shared" si="12"/>
        <v>0.10682272855634824</v>
      </c>
    </row>
    <row r="66" spans="1:8">
      <c r="A66">
        <v>10</v>
      </c>
      <c r="B66" s="4">
        <f t="shared" si="13"/>
        <v>0.13043011276442024</v>
      </c>
      <c r="C66" s="4">
        <f t="shared" si="12"/>
        <v>0.11430930054644346</v>
      </c>
      <c r="D66" s="4">
        <f t="shared" si="12"/>
        <v>0.10903755852485802</v>
      </c>
      <c r="E66" s="4">
        <f t="shared" si="12"/>
        <v>0.10721181556973236</v>
      </c>
      <c r="F66" s="4">
        <f t="shared" si="12"/>
        <v>0.10687833736308117</v>
      </c>
      <c r="G66" s="4">
        <f t="shared" si="12"/>
        <v>0.10667597106679477</v>
      </c>
      <c r="H66" s="4">
        <f t="shared" si="12"/>
        <v>0.10662377683592297</v>
      </c>
    </row>
    <row r="67" spans="1:8">
      <c r="A67">
        <v>20</v>
      </c>
      <c r="B67" s="4">
        <f t="shared" si="13"/>
        <v>0.11299937845685583</v>
      </c>
      <c r="C67" s="4">
        <f t="shared" si="12"/>
        <v>0.10854727081117779</v>
      </c>
      <c r="D67" s="4">
        <f t="shared" si="12"/>
        <v>0.10718280293482881</v>
      </c>
      <c r="E67" s="4">
        <f t="shared" si="12"/>
        <v>0.10672136291361943</v>
      </c>
      <c r="F67" s="4">
        <f t="shared" si="12"/>
        <v>0.10663770769326879</v>
      </c>
      <c r="G67" s="4">
        <f t="shared" si="12"/>
        <v>0.1065870379242326</v>
      </c>
      <c r="H67" s="4">
        <f t="shared" si="12"/>
        <v>0.10657398087427374</v>
      </c>
    </row>
    <row r="68" spans="1:8">
      <c r="A68">
        <v>50</v>
      </c>
      <c r="B68" s="4">
        <f t="shared" si="13"/>
        <v>0.10761401484977091</v>
      </c>
      <c r="C68" s="4">
        <f t="shared" si="12"/>
        <v>0.10687824973825977</v>
      </c>
      <c r="D68" s="4">
        <f t="shared" si="12"/>
        <v>0.10665769164115456</v>
      </c>
      <c r="E68" s="4">
        <f t="shared" si="12"/>
        <v>0.10658363174224955</v>
      </c>
      <c r="F68" s="4">
        <f t="shared" si="12"/>
        <v>0.10657023402131104</v>
      </c>
      <c r="G68" s="4">
        <f t="shared" si="12"/>
        <v>0.10656212334398599</v>
      </c>
      <c r="H68" s="4">
        <f t="shared" si="12"/>
        <v>0.1065600338350519</v>
      </c>
    </row>
  </sheetData>
  <sortState ref="A6:G15">
    <sortCondition ref="A6:A1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50" zoomScaleNormal="150" zoomScalePageLayoutView="150" workbookViewId="0">
      <selection activeCell="B17" sqref="B17"/>
    </sheetView>
  </sheetViews>
  <sheetFormatPr baseColWidth="10" defaultRowHeight="15" x14ac:dyDescent="0"/>
  <sheetData>
    <row r="1" spans="1:8">
      <c r="A1" t="s">
        <v>30</v>
      </c>
    </row>
    <row r="2" spans="1:8">
      <c r="A2" t="s">
        <v>21</v>
      </c>
      <c r="B2">
        <v>0.02</v>
      </c>
      <c r="C2" t="s">
        <v>20</v>
      </c>
    </row>
    <row r="3" spans="1:8">
      <c r="A3" t="s">
        <v>22</v>
      </c>
      <c r="B3">
        <v>0.01</v>
      </c>
      <c r="C3" t="s">
        <v>29</v>
      </c>
    </row>
    <row r="4" spans="1:8">
      <c r="A4" t="s">
        <v>23</v>
      </c>
      <c r="B4">
        <v>1.22</v>
      </c>
      <c r="C4" t="s">
        <v>20</v>
      </c>
    </row>
    <row r="5" spans="1:8">
      <c r="A5" t="s">
        <v>24</v>
      </c>
      <c r="B5">
        <v>0.1</v>
      </c>
      <c r="C5" t="s">
        <v>29</v>
      </c>
    </row>
    <row r="6" spans="1:8">
      <c r="A6" t="s">
        <v>18</v>
      </c>
      <c r="B6" s="4">
        <v>0.03</v>
      </c>
    </row>
    <row r="7" spans="1:8">
      <c r="A7" t="s">
        <v>16</v>
      </c>
      <c r="B7" s="4">
        <v>0.04</v>
      </c>
    </row>
    <row r="8" spans="1:8">
      <c r="A8" t="s">
        <v>27</v>
      </c>
      <c r="B8">
        <v>0.98</v>
      </c>
    </row>
    <row r="9" spans="1:8">
      <c r="A9" t="s">
        <v>28</v>
      </c>
      <c r="B9">
        <f>B8/(1-B8)</f>
        <v>48.999999999999957</v>
      </c>
    </row>
    <row r="10" spans="1:8">
      <c r="A10" t="s">
        <v>25</v>
      </c>
    </row>
    <row r="11" spans="1:8">
      <c r="A11" t="s">
        <v>26</v>
      </c>
    </row>
    <row r="12" spans="1:8">
      <c r="A12" t="s">
        <v>6</v>
      </c>
      <c r="B12">
        <v>30</v>
      </c>
      <c r="C12">
        <v>60</v>
      </c>
      <c r="D12">
        <v>120</v>
      </c>
      <c r="E12">
        <v>300</v>
      </c>
      <c r="F12">
        <v>600</v>
      </c>
      <c r="G12">
        <v>1800</v>
      </c>
      <c r="H12">
        <v>3600</v>
      </c>
    </row>
    <row r="13" spans="1:8">
      <c r="A13" t="s">
        <v>17</v>
      </c>
      <c r="B13" s="3">
        <f>0.1/(B12/100)</f>
        <v>0.33333333333333337</v>
      </c>
      <c r="C13" s="3">
        <f>0.1/(C12/100)</f>
        <v>0.16666666666666669</v>
      </c>
      <c r="D13" s="3">
        <f>0.1/SQRT(D12/100)</f>
        <v>9.1287092917527693E-2</v>
      </c>
      <c r="E13" s="3">
        <f t="shared" ref="E13:H13" si="0">0.1/SQRT(E12/100)</f>
        <v>5.7735026918962581E-2</v>
      </c>
      <c r="F13" s="3">
        <f t="shared" si="0"/>
        <v>4.0824829046386304E-2</v>
      </c>
      <c r="G13" s="3">
        <f t="shared" si="0"/>
        <v>2.3570226039551587E-2</v>
      </c>
      <c r="H13" s="3">
        <f t="shared" si="0"/>
        <v>1.6666666666666666E-2</v>
      </c>
    </row>
    <row r="14" spans="1:8">
      <c r="A14" t="s">
        <v>9</v>
      </c>
      <c r="B14" s="3">
        <v>0.35293951800000001</v>
      </c>
      <c r="C14" s="3">
        <v>0.194158461</v>
      </c>
      <c r="D14" s="3">
        <v>0.108504435</v>
      </c>
      <c r="E14" s="3">
        <v>5.5500062000000003E-2</v>
      </c>
      <c r="F14" s="3">
        <v>3.8837001944388862E-2</v>
      </c>
      <c r="G14" s="3">
        <v>2.3596382999999999E-2</v>
      </c>
      <c r="H14" s="3">
        <v>1.7654045E-2</v>
      </c>
    </row>
    <row r="15" spans="1:8">
      <c r="A15" t="s">
        <v>19</v>
      </c>
      <c r="B15" t="str">
        <f>"SSA="&amp;$B$8&amp;", dt="&amp;B$12/60&amp;" min"</f>
        <v>SSA=0.98, dt=0.5 min</v>
      </c>
      <c r="C15" t="str">
        <f t="shared" ref="C15:H15" si="1">"SSA="&amp;$B$8&amp;", dt="&amp;C$12/60&amp;" min"</f>
        <v>SSA=0.98, dt=1 min</v>
      </c>
      <c r="D15" t="str">
        <f t="shared" si="1"/>
        <v>SSA=0.98, dt=2 min</v>
      </c>
      <c r="E15" t="str">
        <f t="shared" si="1"/>
        <v>SSA=0.98, dt=5 min</v>
      </c>
      <c r="F15" t="str">
        <f t="shared" si="1"/>
        <v>SSA=0.98, dt=10 min</v>
      </c>
      <c r="G15" t="str">
        <f t="shared" si="1"/>
        <v>SSA=0.98, dt=30 min</v>
      </c>
      <c r="H15" t="str">
        <f t="shared" si="1"/>
        <v>SSA=0.98, dt=60 min</v>
      </c>
    </row>
    <row r="16" spans="1:8">
      <c r="A16" t="s">
        <v>4</v>
      </c>
      <c r="B16">
        <f>B12/60</f>
        <v>0.5</v>
      </c>
      <c r="C16">
        <f t="shared" ref="C16:H16" si="2">C12/60</f>
        <v>1</v>
      </c>
      <c r="D16">
        <f t="shared" si="2"/>
        <v>2</v>
      </c>
      <c r="E16">
        <f t="shared" si="2"/>
        <v>5</v>
      </c>
      <c r="F16">
        <f t="shared" si="2"/>
        <v>10</v>
      </c>
      <c r="G16">
        <f t="shared" si="2"/>
        <v>30</v>
      </c>
      <c r="H16">
        <f t="shared" si="2"/>
        <v>60</v>
      </c>
    </row>
    <row r="17" spans="1:8">
      <c r="A17">
        <v>0.1</v>
      </c>
      <c r="B17" s="4">
        <f t="shared" ref="B17:H27" si="3">2/$B$4*SQRT(($B$4+$B$9*$B$2)^2*($B$6^2+$B$7^2+(B$14/$A17)^2)+($B$9*$B$3)^2+$B$5^2)</f>
        <v>12.756615162058022</v>
      </c>
      <c r="C17" s="4">
        <f t="shared" si="3"/>
        <v>7.0525714034261791</v>
      </c>
      <c r="D17" s="4">
        <f t="shared" si="3"/>
        <v>4.0022953669084895</v>
      </c>
      <c r="E17" s="4">
        <f t="shared" si="3"/>
        <v>2.1705341056807419</v>
      </c>
      <c r="F17" s="4">
        <f t="shared" si="3"/>
        <v>1.632957523256318</v>
      </c>
      <c r="G17" s="4">
        <f t="shared" si="3"/>
        <v>1.1953574270347602</v>
      </c>
      <c r="H17" s="4">
        <f t="shared" si="3"/>
        <v>1.0535845158519803</v>
      </c>
    </row>
    <row r="18" spans="1:8">
      <c r="A18">
        <v>0.2</v>
      </c>
      <c r="B18" s="4">
        <f t="shared" si="3"/>
        <v>6.4196023680662293</v>
      </c>
      <c r="C18" s="4">
        <f t="shared" si="3"/>
        <v>3.6004413362774801</v>
      </c>
      <c r="D18" s="4">
        <f t="shared" si="3"/>
        <v>2.1291028666702974</v>
      </c>
      <c r="E18" s="4">
        <f t="shared" si="3"/>
        <v>1.3062509490332299</v>
      </c>
      <c r="F18" s="4">
        <f t="shared" si="3"/>
        <v>1.0932175145227236</v>
      </c>
      <c r="G18" s="4">
        <f t="shared" si="3"/>
        <v>0.9411199766561007</v>
      </c>
      <c r="H18" s="4">
        <f t="shared" si="3"/>
        <v>0.89777338392277595</v>
      </c>
    </row>
    <row r="19" spans="1:8">
      <c r="A19">
        <v>0.3</v>
      </c>
      <c r="B19" s="4">
        <f t="shared" si="3"/>
        <v>4.3252286348746347</v>
      </c>
      <c r="C19" s="4">
        <f t="shared" si="3"/>
        <v>2.4805007940385195</v>
      </c>
      <c r="D19" s="4">
        <f t="shared" si="3"/>
        <v>1.5511845834208977</v>
      </c>
      <c r="E19" s="4">
        <f t="shared" si="3"/>
        <v>1.0722982900983247</v>
      </c>
      <c r="F19" s="4">
        <f t="shared" si="3"/>
        <v>0.96054062181242661</v>
      </c>
      <c r="G19" s="4">
        <f t="shared" si="3"/>
        <v>0.88606957846773959</v>
      </c>
      <c r="H19" s="4">
        <f t="shared" si="3"/>
        <v>0.86584798734149571</v>
      </c>
    </row>
    <row r="20" spans="1:8">
      <c r="A20">
        <v>0.5</v>
      </c>
      <c r="B20" s="4">
        <f t="shared" si="3"/>
        <v>2.6806179384661966</v>
      </c>
      <c r="C20" s="4">
        <f t="shared" si="3"/>
        <v>1.6327932668681013</v>
      </c>
      <c r="D20" s="4">
        <f t="shared" si="3"/>
        <v>1.1476924868935514</v>
      </c>
      <c r="E20" s="4">
        <f t="shared" si="3"/>
        <v>0.93000647764934963</v>
      </c>
      <c r="F20" s="4">
        <f t="shared" si="3"/>
        <v>0.88494368590503802</v>
      </c>
      <c r="G20" s="4">
        <f t="shared" si="3"/>
        <v>0.85651531886330246</v>
      </c>
      <c r="H20" s="4">
        <f t="shared" si="3"/>
        <v>0.84903764910311263</v>
      </c>
    </row>
    <row r="21" spans="1:8">
      <c r="A21">
        <v>1</v>
      </c>
      <c r="B21" s="4">
        <f t="shared" si="3"/>
        <v>1.524767227768252</v>
      </c>
      <c r="C21" s="4">
        <f t="shared" si="3"/>
        <v>1.0931561777494745</v>
      </c>
      <c r="D21" s="4">
        <f t="shared" si="3"/>
        <v>0.92616762898913996</v>
      </c>
      <c r="E21" s="4">
        <f t="shared" si="3"/>
        <v>0.86296870046765128</v>
      </c>
      <c r="F21" s="4">
        <f t="shared" si="3"/>
        <v>0.85103953943115229</v>
      </c>
      <c r="G21" s="4">
        <f t="shared" si="3"/>
        <v>0.84373668210601438</v>
      </c>
      <c r="H21" s="4">
        <f t="shared" si="3"/>
        <v>0.84184511536744355</v>
      </c>
    </row>
    <row r="22" spans="1:8">
      <c r="A22">
        <v>2</v>
      </c>
      <c r="B22" s="4">
        <f t="shared" si="3"/>
        <v>1.0534304631006308</v>
      </c>
      <c r="C22" s="4">
        <f t="shared" si="3"/>
        <v>0.90952436641760703</v>
      </c>
      <c r="D22" s="4">
        <f t="shared" si="3"/>
        <v>0.86193595186430805</v>
      </c>
      <c r="E22" s="4">
        <f t="shared" si="3"/>
        <v>0.84537903355009703</v>
      </c>
      <c r="F22" s="4">
        <f t="shared" si="3"/>
        <v>0.84235030734735661</v>
      </c>
      <c r="G22" s="4">
        <f t="shared" si="3"/>
        <v>0.840511667409921</v>
      </c>
      <c r="H22" s="4">
        <f t="shared" si="3"/>
        <v>0.84003735954801151</v>
      </c>
    </row>
    <row r="23" spans="1:8">
      <c r="A23">
        <v>3</v>
      </c>
      <c r="B23" s="4">
        <f t="shared" si="3"/>
        <v>0.94057366664551523</v>
      </c>
      <c r="C23" s="4">
        <f t="shared" si="3"/>
        <v>0.87128160593452852</v>
      </c>
      <c r="D23" s="4">
        <f t="shared" si="3"/>
        <v>0.84950840552993967</v>
      </c>
      <c r="E23" s="4">
        <f t="shared" si="3"/>
        <v>0.84208136850132931</v>
      </c>
      <c r="F23" s="4">
        <f t="shared" si="3"/>
        <v>0.84073133509410225</v>
      </c>
      <c r="G23" s="4">
        <f t="shared" si="3"/>
        <v>0.83991308355475314</v>
      </c>
      <c r="H23" s="4">
        <f t="shared" si="3"/>
        <v>0.83970216286456423</v>
      </c>
    </row>
    <row r="24" spans="1:8">
      <c r="A24">
        <v>5</v>
      </c>
      <c r="B24" s="4">
        <f t="shared" si="3"/>
        <v>0.87718864577003119</v>
      </c>
      <c r="C24" s="4">
        <f t="shared" si="3"/>
        <v>0.85103638786534375</v>
      </c>
      <c r="D24" s="4">
        <f t="shared" si="3"/>
        <v>0.8430745965763129</v>
      </c>
      <c r="E24" s="4">
        <f t="shared" si="3"/>
        <v>0.84038795531129018</v>
      </c>
      <c r="F24" s="4">
        <f t="shared" si="3"/>
        <v>0.83990121336965917</v>
      </c>
      <c r="G24" s="4">
        <f t="shared" si="3"/>
        <v>0.83960644343767921</v>
      </c>
      <c r="H24" s="4">
        <f t="shared" si="3"/>
        <v>0.83953049035966476</v>
      </c>
    </row>
    <row r="25" spans="1:8">
      <c r="A25">
        <v>10</v>
      </c>
      <c r="B25" s="4">
        <f t="shared" si="3"/>
        <v>0.84903000296594622</v>
      </c>
      <c r="C25" s="4">
        <f t="shared" si="3"/>
        <v>0.8423495113295385</v>
      </c>
      <c r="D25" s="4">
        <f t="shared" si="3"/>
        <v>0.84034555970592684</v>
      </c>
      <c r="E25" s="4">
        <f t="shared" si="3"/>
        <v>0.83967252231299205</v>
      </c>
      <c r="F25" s="4">
        <f t="shared" si="3"/>
        <v>0.83955075958773662</v>
      </c>
      <c r="G25" s="4">
        <f t="shared" si="3"/>
        <v>0.83947704604408713</v>
      </c>
      <c r="H25" s="4">
        <f t="shared" si="3"/>
        <v>0.8394580554919191</v>
      </c>
    </row>
    <row r="26" spans="1:8">
      <c r="A26">
        <v>20</v>
      </c>
      <c r="B26" s="4">
        <f t="shared" si="3"/>
        <v>0.84184318750790976</v>
      </c>
      <c r="C26" s="4">
        <f t="shared" si="3"/>
        <v>0.84016375825113232</v>
      </c>
      <c r="D26" s="4">
        <f t="shared" si="3"/>
        <v>0.83966191458155104</v>
      </c>
      <c r="E26" s="4">
        <f t="shared" si="3"/>
        <v>0.83949356879684001</v>
      </c>
      <c r="F26" s="4">
        <f t="shared" si="3"/>
        <v>0.83946312328206274</v>
      </c>
      <c r="G26" s="4">
        <f t="shared" si="3"/>
        <v>0.8394446935791039</v>
      </c>
      <c r="H26" s="4">
        <f t="shared" si="3"/>
        <v>0.83943994579836256</v>
      </c>
    </row>
    <row r="27" spans="1:8">
      <c r="A27">
        <v>50</v>
      </c>
      <c r="B27" s="4">
        <f t="shared" si="3"/>
        <v>0.8398198581542784</v>
      </c>
      <c r="C27" s="4">
        <f t="shared" si="3"/>
        <v>0.83955072764086314</v>
      </c>
      <c r="D27" s="4">
        <f t="shared" si="3"/>
        <v>0.83947039417808933</v>
      </c>
      <c r="E27" s="4">
        <f t="shared" si="3"/>
        <v>0.83944345497592432</v>
      </c>
      <c r="F27" s="4">
        <f t="shared" si="3"/>
        <v>0.83943858347695222</v>
      </c>
      <c r="G27" s="4">
        <f t="shared" si="3"/>
        <v>0.83943563466546656</v>
      </c>
      <c r="H27" s="4">
        <f t="shared" si="3"/>
        <v>0.83943487501415448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150" zoomScaleNormal="150" zoomScalePageLayoutView="150" workbookViewId="0">
      <selection activeCell="B7" sqref="B7:H7"/>
    </sheetView>
  </sheetViews>
  <sheetFormatPr baseColWidth="10" defaultRowHeight="15" x14ac:dyDescent="0"/>
  <sheetData>
    <row r="1" spans="1:8">
      <c r="A1" t="s">
        <v>30</v>
      </c>
    </row>
    <row r="2" spans="1:8">
      <c r="A2" t="s">
        <v>21</v>
      </c>
      <c r="B2">
        <v>0.02</v>
      </c>
      <c r="C2">
        <v>0.02</v>
      </c>
      <c r="D2">
        <v>0.02</v>
      </c>
      <c r="E2">
        <v>0.02</v>
      </c>
      <c r="F2">
        <v>0.02</v>
      </c>
      <c r="G2">
        <v>0.02</v>
      </c>
      <c r="H2">
        <v>0.02</v>
      </c>
    </row>
    <row r="3" spans="1:8">
      <c r="A3" t="s">
        <v>31</v>
      </c>
      <c r="B3">
        <v>0.01</v>
      </c>
      <c r="C3">
        <v>0.01</v>
      </c>
      <c r="D3">
        <v>0.01</v>
      </c>
      <c r="E3">
        <v>0.01</v>
      </c>
      <c r="F3">
        <v>0.01</v>
      </c>
      <c r="G3">
        <v>0.01</v>
      </c>
      <c r="H3">
        <v>0.01</v>
      </c>
    </row>
    <row r="4" spans="1:8">
      <c r="A4" t="s">
        <v>23</v>
      </c>
      <c r="B4">
        <v>1.22</v>
      </c>
      <c r="C4">
        <v>1.22</v>
      </c>
      <c r="D4">
        <v>1.22</v>
      </c>
      <c r="E4">
        <v>1.22</v>
      </c>
      <c r="F4">
        <v>1.22</v>
      </c>
      <c r="G4">
        <v>1.22</v>
      </c>
      <c r="H4">
        <v>1.22</v>
      </c>
    </row>
    <row r="5" spans="1:8">
      <c r="A5" t="s">
        <v>32</v>
      </c>
      <c r="B5">
        <v>0.1</v>
      </c>
      <c r="C5">
        <v>0.1</v>
      </c>
      <c r="D5">
        <v>0.1</v>
      </c>
      <c r="E5">
        <v>0.1</v>
      </c>
      <c r="F5">
        <v>0.1</v>
      </c>
      <c r="G5">
        <v>0.1</v>
      </c>
      <c r="H5">
        <v>0.1</v>
      </c>
    </row>
    <row r="6" spans="1:8">
      <c r="A6" t="s">
        <v>18</v>
      </c>
      <c r="B6" s="4">
        <v>0.01</v>
      </c>
      <c r="C6" s="4">
        <v>0.01</v>
      </c>
      <c r="D6" s="4">
        <v>0.01</v>
      </c>
      <c r="E6" s="4">
        <v>0.01</v>
      </c>
      <c r="F6" s="4">
        <v>0.01</v>
      </c>
      <c r="G6" s="4">
        <v>0.01</v>
      </c>
      <c r="H6" s="4">
        <v>0.01</v>
      </c>
    </row>
    <row r="7" spans="1:8">
      <c r="A7" t="s">
        <v>16</v>
      </c>
      <c r="B7" s="4">
        <v>0.04</v>
      </c>
      <c r="C7" s="4">
        <v>0.04</v>
      </c>
      <c r="D7" s="4">
        <v>0.04</v>
      </c>
      <c r="E7" s="4">
        <v>0.04</v>
      </c>
      <c r="F7" s="4">
        <v>0.04</v>
      </c>
      <c r="G7" s="4">
        <v>0.04</v>
      </c>
      <c r="H7" s="4">
        <v>0.04</v>
      </c>
    </row>
    <row r="8" spans="1:8">
      <c r="A8" t="s">
        <v>27</v>
      </c>
      <c r="B8">
        <v>0.99</v>
      </c>
      <c r="C8">
        <v>0.98</v>
      </c>
      <c r="D8">
        <v>0.9</v>
      </c>
      <c r="E8">
        <v>0.7</v>
      </c>
      <c r="F8">
        <v>0.96</v>
      </c>
      <c r="G8">
        <v>0.96</v>
      </c>
      <c r="H8">
        <v>0.96</v>
      </c>
    </row>
    <row r="9" spans="1:8">
      <c r="A9" t="s">
        <v>28</v>
      </c>
      <c r="B9">
        <f>B8/(1-B8)</f>
        <v>98.999999999999915</v>
      </c>
      <c r="C9">
        <f t="shared" ref="C9:H9" si="0">C8/(1-C8)</f>
        <v>48.999999999999957</v>
      </c>
      <c r="D9">
        <f>D8/(1-D8)</f>
        <v>9.0000000000000018</v>
      </c>
      <c r="E9">
        <f>E8/(1-E8)</f>
        <v>2.333333333333333</v>
      </c>
      <c r="F9">
        <f>F8/(1-F8)</f>
        <v>23.999999999999979</v>
      </c>
      <c r="G9">
        <f t="shared" si="0"/>
        <v>23.999999999999979</v>
      </c>
      <c r="H9">
        <f t="shared" si="0"/>
        <v>23.999999999999979</v>
      </c>
    </row>
    <row r="10" spans="1:8">
      <c r="A10" t="s">
        <v>25</v>
      </c>
    </row>
    <row r="11" spans="1:8">
      <c r="A11" t="s">
        <v>26</v>
      </c>
    </row>
    <row r="12" spans="1:8">
      <c r="A12" t="s">
        <v>6</v>
      </c>
      <c r="B12">
        <v>1800</v>
      </c>
      <c r="C12">
        <v>1800</v>
      </c>
      <c r="D12">
        <v>1800</v>
      </c>
      <c r="E12">
        <v>1800</v>
      </c>
      <c r="F12">
        <v>1800</v>
      </c>
      <c r="G12">
        <v>3600</v>
      </c>
      <c r="H12">
        <v>300</v>
      </c>
    </row>
    <row r="13" spans="1:8">
      <c r="A13" t="s">
        <v>17</v>
      </c>
      <c r="B13" s="3">
        <f t="shared" ref="B13:H13" si="1">0.1/SQRT(B12/100)</f>
        <v>2.3570226039551587E-2</v>
      </c>
      <c r="C13" s="3">
        <f t="shared" si="1"/>
        <v>2.3570226039551587E-2</v>
      </c>
      <c r="D13" s="3">
        <f t="shared" si="1"/>
        <v>2.3570226039551587E-2</v>
      </c>
      <c r="E13" s="3">
        <f t="shared" si="1"/>
        <v>2.3570226039551587E-2</v>
      </c>
      <c r="F13" s="3">
        <f t="shared" si="1"/>
        <v>2.3570226039551587E-2</v>
      </c>
      <c r="G13" s="3">
        <f t="shared" si="1"/>
        <v>1.6666666666666666E-2</v>
      </c>
      <c r="H13" s="3">
        <f t="shared" si="1"/>
        <v>5.7735026918962581E-2</v>
      </c>
    </row>
    <row r="14" spans="1:8">
      <c r="A14" t="s">
        <v>9</v>
      </c>
      <c r="B14" s="3">
        <v>2.3596382999999999E-2</v>
      </c>
      <c r="C14" s="3">
        <v>2.3596382999999999E-2</v>
      </c>
      <c r="D14" s="3">
        <v>2.3596382999999999E-2</v>
      </c>
      <c r="E14" s="3">
        <v>2.3596382999999999E-2</v>
      </c>
      <c r="F14" s="3">
        <v>2.3596382999999999E-2</v>
      </c>
      <c r="G14" s="3">
        <v>2.3596382999999999E-2</v>
      </c>
      <c r="H14" s="3">
        <v>2.3596382999999999E-2</v>
      </c>
    </row>
    <row r="15" spans="1:8">
      <c r="A15" t="s">
        <v>19</v>
      </c>
      <c r="B15" t="str">
        <f>B12/60&amp;" min"</f>
        <v>30 min</v>
      </c>
      <c r="C15" t="str">
        <f t="shared" ref="C15:H15" si="2">C12/60&amp;" min"</f>
        <v>30 min</v>
      </c>
      <c r="D15" t="str">
        <f t="shared" si="2"/>
        <v>30 min</v>
      </c>
      <c r="E15" t="str">
        <f t="shared" si="2"/>
        <v>30 min</v>
      </c>
      <c r="F15" t="str">
        <f t="shared" si="2"/>
        <v>30 min</v>
      </c>
      <c r="G15" t="str">
        <f t="shared" si="2"/>
        <v>60 min</v>
      </c>
      <c r="H15" t="str">
        <f t="shared" si="2"/>
        <v>5 min</v>
      </c>
    </row>
    <row r="16" spans="1:8">
      <c r="A16" t="s">
        <v>4</v>
      </c>
      <c r="B16" t="str">
        <f>"SSA="&amp;B$8&amp;", dt="&amp;B15</f>
        <v>SSA=0.99, dt=30 min</v>
      </c>
      <c r="C16" t="str">
        <f t="shared" ref="C16:D16" si="3">"SSA="&amp;C$8&amp;", dt="&amp;C15</f>
        <v>SSA=0.98, dt=30 min</v>
      </c>
      <c r="D16" t="str">
        <f t="shared" si="3"/>
        <v>SSA=0.9, dt=30 min</v>
      </c>
      <c r="E16" t="str">
        <f>"SSA="&amp;E$8&amp;", dt="&amp;E15</f>
        <v>SSA=0.7, dt=30 min</v>
      </c>
      <c r="F16" t="str">
        <f>"SSA="&amp;F$8&amp;", dt="&amp;F15</f>
        <v>SSA=0.96, dt=30 min</v>
      </c>
      <c r="G16" t="str">
        <f t="shared" ref="G16:H16" si="4">"SSA="&amp;G$8&amp;", dt="&amp;G15</f>
        <v>SSA=0.96, dt=60 min</v>
      </c>
      <c r="H16" t="str">
        <f t="shared" si="4"/>
        <v>SSA=0.96, dt=5 min</v>
      </c>
    </row>
    <row r="17" spans="1:8">
      <c r="A17">
        <v>0.1</v>
      </c>
      <c r="B17" s="4">
        <f>2/B$4*SQRT((B$4+B$9*B$2)^2*(B$6^2+B$7^2+($13:$13/$A17)^2)+(B$9*B$3)^2+B$5^2)</f>
        <v>2.0582728693625132</v>
      </c>
      <c r="C17" s="4">
        <f t="shared" ref="C17:H27" si="5">2/C$4*SQRT((C$4+C$9*C$2)^2*(C$6^2+C$7^2+($13:$13/$A17)^2)+(C$9*C$3)^2+C$5^2)</f>
        <v>1.1903229908720003</v>
      </c>
      <c r="D17" s="4">
        <f t="shared" si="5"/>
        <v>0.59180302640403526</v>
      </c>
      <c r="E17" s="4">
        <f t="shared" si="5"/>
        <v>0.52461014938655814</v>
      </c>
      <c r="F17" s="4">
        <f t="shared" si="5"/>
        <v>0.79142908640356247</v>
      </c>
      <c r="G17" s="4">
        <f t="shared" si="5"/>
        <v>0.64079444145478404</v>
      </c>
      <c r="H17" s="4">
        <f t="shared" si="5"/>
        <v>1.6684678075611363</v>
      </c>
    </row>
    <row r="18" spans="1:8">
      <c r="A18">
        <v>0.2</v>
      </c>
      <c r="B18" s="4">
        <f t="shared" ref="B18:B27" si="6">2/B$4*SQRT((B$4+B$9*B$2)^2*(B$6^2+B$7^2+($13:$13/$A18)^2)+(B$9*B$3)^2+B$5^2)</f>
        <v>1.757794651739506</v>
      </c>
      <c r="C18" s="4">
        <f t="shared" si="5"/>
        <v>0.93536079554930918</v>
      </c>
      <c r="D18" s="4">
        <f t="shared" si="5"/>
        <v>0.36160167387821152</v>
      </c>
      <c r="E18" s="4">
        <f t="shared" si="5"/>
        <v>0.30911943586738455</v>
      </c>
      <c r="F18" s="4">
        <f t="shared" si="5"/>
        <v>0.55022384071960595</v>
      </c>
      <c r="G18" s="4">
        <f t="shared" si="5"/>
        <v>0.498809236326551</v>
      </c>
      <c r="H18" s="4">
        <f t="shared" si="5"/>
        <v>0.91766141981223459</v>
      </c>
    </row>
    <row r="19" spans="1:8">
      <c r="A19">
        <v>0.3</v>
      </c>
      <c r="B19" s="4">
        <f t="shared" si="6"/>
        <v>1.6963196456088385</v>
      </c>
      <c r="C19" s="4">
        <f t="shared" si="5"/>
        <v>0.88007680763770824</v>
      </c>
      <c r="D19" s="4">
        <f t="shared" si="5"/>
        <v>0.30018701253421787</v>
      </c>
      <c r="E19" s="4">
        <f t="shared" si="5"/>
        <v>0.24956817342154622</v>
      </c>
      <c r="F19" s="4">
        <f t="shared" si="5"/>
        <v>0.49276546906780633</v>
      </c>
      <c r="G19" s="4">
        <f t="shared" si="5"/>
        <v>0.46781023989366405</v>
      </c>
      <c r="H19" s="4">
        <f t="shared" si="5"/>
        <v>0.69464500075080915</v>
      </c>
    </row>
    <row r="20" spans="1:8">
      <c r="A20">
        <v>0.5</v>
      </c>
      <c r="B20" s="4">
        <f t="shared" si="6"/>
        <v>1.6639655618144482</v>
      </c>
      <c r="C20" s="4">
        <f t="shared" si="5"/>
        <v>0.85038138298133326</v>
      </c>
      <c r="D20" s="4">
        <f t="shared" si="5"/>
        <v>0.2632541664036453</v>
      </c>
      <c r="E20" s="4">
        <f t="shared" si="5"/>
        <v>0.21271988701720715</v>
      </c>
      <c r="F20" s="4">
        <f t="shared" si="5"/>
        <v>0.46058053823584227</v>
      </c>
      <c r="G20" s="4">
        <f t="shared" si="5"/>
        <v>0.45111498855321697</v>
      </c>
      <c r="H20" s="4">
        <f t="shared" si="5"/>
        <v>0.54628877459097558</v>
      </c>
    </row>
    <row r="21" spans="1:8">
      <c r="A21">
        <v>1</v>
      </c>
      <c r="B21" s="4">
        <f t="shared" si="6"/>
        <v>1.6501259298070801</v>
      </c>
      <c r="C21" s="4">
        <f t="shared" si="5"/>
        <v>0.83753790142973927</v>
      </c>
      <c r="D21" s="4">
        <f t="shared" si="5"/>
        <v>0.24601575979700999</v>
      </c>
      <c r="E21" s="4">
        <f t="shared" si="5"/>
        <v>0.19509820861370486</v>
      </c>
      <c r="F21" s="4">
        <f t="shared" si="5"/>
        <v>0.44630693837900887</v>
      </c>
      <c r="G21" s="4">
        <f t="shared" si="5"/>
        <v>0.44388338380613224</v>
      </c>
      <c r="H21" s="4">
        <f t="shared" si="5"/>
        <v>0.46985543681633329</v>
      </c>
    </row>
    <row r="22" spans="1:8">
      <c r="A22">
        <v>2</v>
      </c>
      <c r="B22" s="4">
        <f t="shared" si="6"/>
        <v>1.6466478471582753</v>
      </c>
      <c r="C22" s="4">
        <f t="shared" si="5"/>
        <v>0.83429613824100457</v>
      </c>
      <c r="D22" s="4">
        <f t="shared" si="5"/>
        <v>0.24151398210746644</v>
      </c>
      <c r="E22" s="4">
        <f t="shared" si="5"/>
        <v>0.19043818202291402</v>
      </c>
      <c r="F22" s="4">
        <f t="shared" si="5"/>
        <v>0.44266663078003865</v>
      </c>
      <c r="G22" s="4">
        <f t="shared" si="5"/>
        <v>0.4420569983606587</v>
      </c>
      <c r="H22" s="4">
        <f t="shared" si="5"/>
        <v>0.44871740335238469</v>
      </c>
    </row>
    <row r="23" spans="1:8">
      <c r="A23">
        <v>3</v>
      </c>
      <c r="B23" s="4">
        <f t="shared" si="6"/>
        <v>1.6460029512655583</v>
      </c>
      <c r="C23" s="4">
        <f t="shared" si="5"/>
        <v>0.83369442842012853</v>
      </c>
      <c r="D23" s="4">
        <f t="shared" si="5"/>
        <v>0.24067107901206694</v>
      </c>
      <c r="E23" s="4">
        <f t="shared" si="5"/>
        <v>0.18956264307012735</v>
      </c>
      <c r="F23" s="4">
        <f t="shared" si="5"/>
        <v>0.44198920952014753</v>
      </c>
      <c r="G23" s="4">
        <f t="shared" si="5"/>
        <v>0.44171795012505699</v>
      </c>
      <c r="H23" s="4">
        <f t="shared" si="5"/>
        <v>0.44469270291727248</v>
      </c>
    </row>
    <row r="24" spans="1:8">
      <c r="A24">
        <v>5</v>
      </c>
      <c r="B24" s="4">
        <f t="shared" si="6"/>
        <v>1.6456726667485206</v>
      </c>
      <c r="C24" s="4">
        <f t="shared" si="5"/>
        <v>0.83338618483303373</v>
      </c>
      <c r="D24" s="4">
        <f t="shared" si="5"/>
        <v>0.24023836789567804</v>
      </c>
      <c r="E24" s="4">
        <f t="shared" si="5"/>
        <v>0.1891127981370086</v>
      </c>
      <c r="F24" s="4">
        <f t="shared" si="5"/>
        <v>0.44164196763804603</v>
      </c>
      <c r="G24" s="4">
        <f t="shared" si="5"/>
        <v>0.44154425665629748</v>
      </c>
      <c r="H24" s="4">
        <f t="shared" si="5"/>
        <v>0.442617891086239</v>
      </c>
    </row>
    <row r="25" spans="1:8">
      <c r="A25">
        <v>10</v>
      </c>
      <c r="B25" s="4">
        <f t="shared" si="6"/>
        <v>1.6455333080847554</v>
      </c>
      <c r="C25" s="4">
        <f t="shared" si="5"/>
        <v>0.83325611036983127</v>
      </c>
      <c r="D25" s="4">
        <f t="shared" si="5"/>
        <v>0.24005558395624829</v>
      </c>
      <c r="E25" s="4">
        <f t="shared" si="5"/>
        <v>0.18892269854606036</v>
      </c>
      <c r="F25" s="4">
        <f t="shared" si="5"/>
        <v>0.44149539305596508</v>
      </c>
      <c r="G25" s="4">
        <f t="shared" si="5"/>
        <v>0.44147095922764895</v>
      </c>
      <c r="H25" s="4">
        <f t="shared" si="5"/>
        <v>0.44173965700653073</v>
      </c>
    </row>
    <row r="26" spans="1:8">
      <c r="A26">
        <v>20</v>
      </c>
      <c r="B26" s="4">
        <f t="shared" si="6"/>
        <v>1.645498466574689</v>
      </c>
      <c r="C26" s="4">
        <f t="shared" si="5"/>
        <v>0.83322358858123158</v>
      </c>
      <c r="D26" s="4">
        <f t="shared" si="5"/>
        <v>0.2400098662210044</v>
      </c>
      <c r="E26" s="4">
        <f t="shared" si="5"/>
        <v>0.18887514375270442</v>
      </c>
      <c r="F26" s="4">
        <f t="shared" si="5"/>
        <v>0.44145874180635519</v>
      </c>
      <c r="G26" s="4">
        <f t="shared" si="5"/>
        <v>0.44145263296891207</v>
      </c>
      <c r="H26" s="4">
        <f t="shared" si="5"/>
        <v>0.4415198255321065</v>
      </c>
    </row>
    <row r="27" spans="1:8">
      <c r="A27">
        <v>50</v>
      </c>
      <c r="B27" s="4">
        <f t="shared" si="6"/>
        <v>1.6454887108196685</v>
      </c>
      <c r="C27" s="4">
        <f t="shared" si="5"/>
        <v>0.83321448225295069</v>
      </c>
      <c r="D27" s="4">
        <f t="shared" si="5"/>
        <v>0.23999706369450058</v>
      </c>
      <c r="E27" s="4">
        <f t="shared" si="5"/>
        <v>0.18886182626479847</v>
      </c>
      <c r="F27" s="4">
        <f t="shared" si="5"/>
        <v>0.44144847891116429</v>
      </c>
      <c r="G27" s="4">
        <f t="shared" si="5"/>
        <v>0.44144750148013101</v>
      </c>
      <c r="H27" s="4">
        <f t="shared" si="5"/>
        <v>0.44145825310247061</v>
      </c>
    </row>
    <row r="30" spans="1:8">
      <c r="A30" t="s">
        <v>30</v>
      </c>
    </row>
    <row r="31" spans="1:8">
      <c r="A31" t="s">
        <v>27</v>
      </c>
      <c r="B31">
        <v>0.99</v>
      </c>
      <c r="C31">
        <v>0.98</v>
      </c>
      <c r="D31">
        <v>0.96</v>
      </c>
      <c r="E31">
        <v>0.9</v>
      </c>
      <c r="F31">
        <v>0.8</v>
      </c>
      <c r="G31">
        <v>0.7</v>
      </c>
      <c r="H31">
        <v>0.6</v>
      </c>
    </row>
    <row r="32" spans="1:8">
      <c r="A32" t="s">
        <v>28</v>
      </c>
      <c r="B32">
        <f>B31/(1-B31)</f>
        <v>98.999999999999915</v>
      </c>
      <c r="C32">
        <f t="shared" ref="C32" si="7">C31/(1-C31)</f>
        <v>48.999999999999957</v>
      </c>
      <c r="D32">
        <f>D31/(1-D31)</f>
        <v>23.999999999999979</v>
      </c>
      <c r="E32">
        <f>E31/(1-E31)</f>
        <v>9.0000000000000018</v>
      </c>
      <c r="F32">
        <f>F31/(1-F31)</f>
        <v>4.0000000000000009</v>
      </c>
      <c r="G32">
        <f t="shared" ref="G32" si="8">G31/(1-G31)</f>
        <v>2.333333333333333</v>
      </c>
      <c r="H32">
        <f t="shared" ref="H32" si="9">H31/(1-H31)</f>
        <v>1.4999999999999998</v>
      </c>
    </row>
    <row r="33" spans="1:8">
      <c r="A33" t="s">
        <v>25</v>
      </c>
    </row>
    <row r="34" spans="1:8">
      <c r="A34" t="s">
        <v>26</v>
      </c>
    </row>
    <row r="35" spans="1:8">
      <c r="A35" t="s">
        <v>6</v>
      </c>
      <c r="B35">
        <v>1800</v>
      </c>
      <c r="C35">
        <v>1800</v>
      </c>
      <c r="D35">
        <v>1800</v>
      </c>
      <c r="E35">
        <v>1800</v>
      </c>
      <c r="F35">
        <v>1800</v>
      </c>
      <c r="G35">
        <v>1800</v>
      </c>
      <c r="H35">
        <v>1800</v>
      </c>
    </row>
    <row r="36" spans="1:8">
      <c r="A36" t="s">
        <v>17</v>
      </c>
      <c r="B36" s="3">
        <f t="shared" ref="B36:H36" si="10">0.1/SQRT(B35/100)</f>
        <v>2.3570226039551587E-2</v>
      </c>
      <c r="C36" s="3">
        <f t="shared" si="10"/>
        <v>2.3570226039551587E-2</v>
      </c>
      <c r="D36" s="3">
        <f t="shared" si="10"/>
        <v>2.3570226039551587E-2</v>
      </c>
      <c r="E36" s="3">
        <f t="shared" si="10"/>
        <v>2.3570226039551587E-2</v>
      </c>
      <c r="F36" s="3">
        <f t="shared" si="10"/>
        <v>2.3570226039551587E-2</v>
      </c>
      <c r="G36" s="3">
        <f t="shared" si="10"/>
        <v>2.3570226039551587E-2</v>
      </c>
      <c r="H36" s="3">
        <f t="shared" si="10"/>
        <v>2.3570226039551587E-2</v>
      </c>
    </row>
    <row r="37" spans="1:8">
      <c r="A37" t="s">
        <v>9</v>
      </c>
      <c r="B37" s="3">
        <v>2.3596382999999999E-2</v>
      </c>
      <c r="C37" s="3">
        <v>2.3596382999999999E-2</v>
      </c>
      <c r="D37" s="3">
        <v>2.3596382999999999E-2</v>
      </c>
      <c r="E37" s="3">
        <v>2.3596382999999999E-2</v>
      </c>
      <c r="F37" s="3">
        <v>2.3596382999999999E-2</v>
      </c>
      <c r="G37" s="3">
        <v>2.3596382999999999E-2</v>
      </c>
      <c r="H37" s="3">
        <v>2.3596382999999999E-2</v>
      </c>
    </row>
    <row r="38" spans="1:8">
      <c r="A38" t="s">
        <v>19</v>
      </c>
      <c r="B38" t="str">
        <f>B35/60&amp;" min"</f>
        <v>30 min</v>
      </c>
      <c r="C38" t="str">
        <f t="shared" ref="C38:H38" si="11">C35/60&amp;" min"</f>
        <v>30 min</v>
      </c>
      <c r="D38" t="str">
        <f t="shared" si="11"/>
        <v>30 min</v>
      </c>
      <c r="E38" t="str">
        <f t="shared" si="11"/>
        <v>30 min</v>
      </c>
      <c r="F38" t="str">
        <f t="shared" si="11"/>
        <v>30 min</v>
      </c>
      <c r="G38" t="str">
        <f t="shared" si="11"/>
        <v>30 min</v>
      </c>
      <c r="H38" t="str">
        <f t="shared" si="11"/>
        <v>30 min</v>
      </c>
    </row>
    <row r="39" spans="1:8">
      <c r="A39" t="s">
        <v>4</v>
      </c>
      <c r="B39" t="str">
        <f>"SSA="&amp;B$8</f>
        <v>SSA=0.99</v>
      </c>
      <c r="C39" t="str">
        <f t="shared" ref="C39" si="12">"SSA="&amp;C$8</f>
        <v>SSA=0.98</v>
      </c>
      <c r="D39" t="str">
        <f>"SSA="&amp;D$8</f>
        <v>SSA=0.9</v>
      </c>
      <c r="E39" t="str">
        <f>"SSA="&amp;E$8</f>
        <v>SSA=0.7</v>
      </c>
      <c r="F39" t="str">
        <f>"SSA="&amp;F$8&amp;", dt="&amp;F38</f>
        <v>SSA=0.96, dt=30 min</v>
      </c>
      <c r="G39" t="str">
        <f t="shared" ref="G39" si="13">"SSA="&amp;G$8&amp;", dt="&amp;G38</f>
        <v>SSA=0.96, dt=30 min</v>
      </c>
      <c r="H39" t="str">
        <f t="shared" ref="H39" si="14">"SSA="&amp;H$8&amp;", dt="&amp;H38</f>
        <v>SSA=0.96, dt=30 min</v>
      </c>
    </row>
    <row r="40" spans="1:8">
      <c r="A40">
        <v>0.1</v>
      </c>
      <c r="B40" s="4">
        <f>2/B$4*SQRT((B$4+B$32*B$2)^2*(B$6^2+B$7^2+($36:$36/$A40)^2)+(B$32*B$3)^2+B$5^2)</f>
        <v>2.0582728693625132</v>
      </c>
      <c r="C40" s="4">
        <f t="shared" ref="C40:H50" si="15">2/C$4*SQRT((C$4+C$32*C$2)^2*(C$6^2+C$7^2+($36:$36/$A40)^2)+(C$32*C$3)^2+C$5^2)</f>
        <v>1.1903229908720003</v>
      </c>
      <c r="D40" s="4">
        <f t="shared" si="15"/>
        <v>0.79142908640356247</v>
      </c>
      <c r="E40" s="4">
        <f t="shared" si="15"/>
        <v>0.59180302640403526</v>
      </c>
      <c r="F40" s="4">
        <f t="shared" si="15"/>
        <v>0.53964536138834984</v>
      </c>
      <c r="G40" s="4">
        <f t="shared" si="15"/>
        <v>0.52461014938655814</v>
      </c>
      <c r="H40" s="4">
        <f t="shared" si="15"/>
        <v>0.51759372749706334</v>
      </c>
    </row>
    <row r="41" spans="1:8">
      <c r="A41">
        <v>0.2</v>
      </c>
      <c r="B41" s="4">
        <f t="shared" ref="B41:B50" si="16">2/B$4*SQRT((B$4+B$32*B$2)^2*(B$6^2+B$7^2+($36:$36/$A41)^2)+(B$32*B$3)^2+B$5^2)</f>
        <v>1.757794651739506</v>
      </c>
      <c r="C41" s="4">
        <f t="shared" si="15"/>
        <v>0.93536079554930918</v>
      </c>
      <c r="D41" s="4">
        <f t="shared" si="15"/>
        <v>0.55022384071960595</v>
      </c>
      <c r="E41" s="4">
        <f t="shared" si="15"/>
        <v>0.36160167387821152</v>
      </c>
      <c r="F41" s="4">
        <f t="shared" si="15"/>
        <v>0.31933661342634917</v>
      </c>
      <c r="G41" s="4">
        <f t="shared" si="15"/>
        <v>0.30911943586738455</v>
      </c>
      <c r="H41" s="4">
        <f t="shared" si="15"/>
        <v>0.30485914682976967</v>
      </c>
    </row>
    <row r="42" spans="1:8">
      <c r="A42">
        <v>0.3</v>
      </c>
      <c r="B42" s="4">
        <f t="shared" si="16"/>
        <v>1.6963196456088385</v>
      </c>
      <c r="C42" s="4">
        <f t="shared" si="15"/>
        <v>0.88007680763770824</v>
      </c>
      <c r="D42" s="4">
        <f t="shared" si="15"/>
        <v>0.49276546906780633</v>
      </c>
      <c r="E42" s="4">
        <f t="shared" si="15"/>
        <v>0.30018701253421787</v>
      </c>
      <c r="F42" s="4">
        <f t="shared" si="15"/>
        <v>0.25871064526249554</v>
      </c>
      <c r="G42" s="4">
        <f t="shared" si="15"/>
        <v>0.24956817342154622</v>
      </c>
      <c r="H42" s="4">
        <f t="shared" si="15"/>
        <v>0.24604537727097783</v>
      </c>
    </row>
    <row r="43" spans="1:8">
      <c r="A43">
        <v>0.5</v>
      </c>
      <c r="B43" s="4">
        <f t="shared" si="16"/>
        <v>1.6639655618144482</v>
      </c>
      <c r="C43" s="4">
        <f t="shared" si="15"/>
        <v>0.85038138298133326</v>
      </c>
      <c r="D43" s="4">
        <f t="shared" si="15"/>
        <v>0.46058053823584227</v>
      </c>
      <c r="E43" s="4">
        <f t="shared" si="15"/>
        <v>0.2632541664036453</v>
      </c>
      <c r="F43" s="4">
        <f t="shared" si="15"/>
        <v>0.22133306242961251</v>
      </c>
      <c r="G43" s="4">
        <f t="shared" si="15"/>
        <v>0.21271988701720715</v>
      </c>
      <c r="H43" s="4">
        <f t="shared" si="15"/>
        <v>0.20964048404587052</v>
      </c>
    </row>
    <row r="44" spans="1:8">
      <c r="A44">
        <v>1</v>
      </c>
      <c r="B44" s="4">
        <f t="shared" si="16"/>
        <v>1.6501259298070801</v>
      </c>
      <c r="C44" s="4">
        <f t="shared" si="15"/>
        <v>0.83753790142973927</v>
      </c>
      <c r="D44" s="4">
        <f t="shared" si="15"/>
        <v>0.44630693837900887</v>
      </c>
      <c r="E44" s="4">
        <f t="shared" si="15"/>
        <v>0.24601575979700999</v>
      </c>
      <c r="F44" s="4">
        <f t="shared" si="15"/>
        <v>0.20351578510950105</v>
      </c>
      <c r="G44" s="4">
        <f t="shared" si="15"/>
        <v>0.19509820861370486</v>
      </c>
      <c r="H44" s="4">
        <f t="shared" si="15"/>
        <v>0.19222529973301053</v>
      </c>
    </row>
    <row r="45" spans="1:8">
      <c r="A45">
        <v>2</v>
      </c>
      <c r="B45" s="4">
        <f t="shared" si="16"/>
        <v>1.6466478471582753</v>
      </c>
      <c r="C45" s="4">
        <f t="shared" si="15"/>
        <v>0.83429613824100457</v>
      </c>
      <c r="D45" s="4">
        <f t="shared" si="15"/>
        <v>0.44266663078003865</v>
      </c>
      <c r="E45" s="4">
        <f t="shared" si="15"/>
        <v>0.24151398210746644</v>
      </c>
      <c r="F45" s="4">
        <f t="shared" si="15"/>
        <v>0.19881212828900324</v>
      </c>
      <c r="G45" s="4">
        <f t="shared" si="15"/>
        <v>0.19043818202291402</v>
      </c>
      <c r="H45" s="4">
        <f t="shared" si="15"/>
        <v>0.18761909333556764</v>
      </c>
    </row>
    <row r="46" spans="1:8">
      <c r="A46">
        <v>3</v>
      </c>
      <c r="B46" s="4">
        <f t="shared" si="16"/>
        <v>1.6460029512655583</v>
      </c>
      <c r="C46" s="4">
        <f t="shared" si="15"/>
        <v>0.83369442842012853</v>
      </c>
      <c r="D46" s="4">
        <f t="shared" si="15"/>
        <v>0.44198920952014753</v>
      </c>
      <c r="E46" s="4">
        <f t="shared" si="15"/>
        <v>0.24067107901206694</v>
      </c>
      <c r="F46" s="4">
        <f t="shared" si="15"/>
        <v>0.19792881449596558</v>
      </c>
      <c r="G46" s="4">
        <f t="shared" si="15"/>
        <v>0.18956264307012735</v>
      </c>
      <c r="H46" s="4">
        <f t="shared" si="15"/>
        <v>0.18675362504317519</v>
      </c>
    </row>
    <row r="47" spans="1:8">
      <c r="A47">
        <v>5</v>
      </c>
      <c r="B47" s="4">
        <f t="shared" si="16"/>
        <v>1.6456726667485206</v>
      </c>
      <c r="C47" s="4">
        <f t="shared" si="15"/>
        <v>0.83338618483303373</v>
      </c>
      <c r="D47" s="4">
        <f t="shared" si="15"/>
        <v>0.44164196763804603</v>
      </c>
      <c r="E47" s="4">
        <f t="shared" si="15"/>
        <v>0.24023836789567804</v>
      </c>
      <c r="F47" s="4">
        <f t="shared" si="15"/>
        <v>0.19747502848031617</v>
      </c>
      <c r="G47" s="4">
        <f t="shared" si="15"/>
        <v>0.1891127981370086</v>
      </c>
      <c r="H47" s="4">
        <f t="shared" si="15"/>
        <v>0.18630894910205617</v>
      </c>
    </row>
    <row r="48" spans="1:8">
      <c r="A48">
        <v>10</v>
      </c>
      <c r="B48" s="4">
        <f t="shared" si="16"/>
        <v>1.6455333080847554</v>
      </c>
      <c r="C48" s="4">
        <f t="shared" si="15"/>
        <v>0.83325611036983127</v>
      </c>
      <c r="D48" s="4">
        <f t="shared" si="15"/>
        <v>0.44149539305596508</v>
      </c>
      <c r="E48" s="4">
        <f t="shared" si="15"/>
        <v>0.24005558395624829</v>
      </c>
      <c r="F48" s="4">
        <f t="shared" si="15"/>
        <v>0.19728327444551488</v>
      </c>
      <c r="G48" s="4">
        <f t="shared" si="15"/>
        <v>0.18892269854606036</v>
      </c>
      <c r="H48" s="4">
        <f t="shared" si="15"/>
        <v>0.1861210327947305</v>
      </c>
    </row>
    <row r="49" spans="1:8">
      <c r="A49">
        <v>20</v>
      </c>
      <c r="B49" s="4">
        <f t="shared" si="16"/>
        <v>1.645498466574689</v>
      </c>
      <c r="C49" s="4">
        <f t="shared" si="15"/>
        <v>0.83322358858123158</v>
      </c>
      <c r="D49" s="4">
        <f t="shared" si="15"/>
        <v>0.44145874180635519</v>
      </c>
      <c r="E49" s="4">
        <f t="shared" si="15"/>
        <v>0.2400098662210044</v>
      </c>
      <c r="F49" s="4">
        <f t="shared" si="15"/>
        <v>0.19723530680789639</v>
      </c>
      <c r="G49" s="4">
        <f t="shared" si="15"/>
        <v>0.18887514375270442</v>
      </c>
      <c r="H49" s="4">
        <f t="shared" si="15"/>
        <v>0.18607402406527168</v>
      </c>
    </row>
    <row r="50" spans="1:8">
      <c r="A50">
        <v>50</v>
      </c>
      <c r="B50" s="4">
        <f t="shared" si="16"/>
        <v>1.6454887108196685</v>
      </c>
      <c r="C50" s="4">
        <f t="shared" si="15"/>
        <v>0.83321448225295069</v>
      </c>
      <c r="D50" s="4">
        <f t="shared" si="15"/>
        <v>0.44144847891116429</v>
      </c>
      <c r="E50" s="4">
        <f t="shared" si="15"/>
        <v>0.23999706369450058</v>
      </c>
      <c r="F50" s="4">
        <f t="shared" si="15"/>
        <v>0.19722187377872163</v>
      </c>
      <c r="G50" s="4">
        <f t="shared" si="15"/>
        <v>0.18886182626479847</v>
      </c>
      <c r="H50" s="4">
        <f t="shared" si="15"/>
        <v>0.18606085949268811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Sheet1</vt:lpstr>
      <vt:lpstr>v.SSA1</vt:lpstr>
      <vt:lpstr>v.SSA</vt:lpstr>
      <vt:lpstr>meas.noise</vt:lpstr>
      <vt:lpstr>meas.noise (2)</vt:lpstr>
      <vt:lpstr>uncert-Bap.v.Batn</vt:lpstr>
      <vt:lpstr>uncert-Bap.v.SSA</vt:lpstr>
    </vt:vector>
  </TitlesOfParts>
  <Company>NOAA Earth Systems Research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Ogren</dc:creator>
  <cp:lastModifiedBy>John Ogren</cp:lastModifiedBy>
  <dcterms:created xsi:type="dcterms:W3CDTF">2016-01-14T17:52:13Z</dcterms:created>
  <dcterms:modified xsi:type="dcterms:W3CDTF">2017-06-19T20:48:07Z</dcterms:modified>
</cp:coreProperties>
</file>